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Proj\Repositories\GoalsARMPython\inputs\"/>
    </mc:Choice>
  </mc:AlternateContent>
  <xr:revisionPtr revIDLastSave="0" documentId="13_ncr:1_{B9A8C5EF-5BAB-483C-A63E-C4FD00A94214}" xr6:coauthVersionLast="47" xr6:coauthVersionMax="47" xr10:uidLastSave="{00000000-0000-0000-0000-000000000000}"/>
  <bookViews>
    <workbookView xWindow="-28920" yWindow="-120" windowWidth="29040" windowHeight="15720" firstSheet="1" activeTab="1" xr2:uid="{B8DAC4A5-93A8-4225-A172-E4650AF42255}"/>
  </bookViews>
  <sheets>
    <sheet name="README" sheetId="6" r:id="rId1"/>
    <sheet name="Changelog" sheetId="21" r:id="rId2"/>
    <sheet name="Sources" sheetId="28" r:id="rId3"/>
    <sheet name="Config" sheetId="1" r:id="rId4"/>
    <sheet name="FertilityInputs" sheetId="5" r:id="rId5"/>
    <sheet name="MigrInputs" sheetId="7" r:id="rId6"/>
    <sheet name="PopSizeInputs" sheetId="22" r:id="rId7"/>
    <sheet name="DirectIncidenceInputs" sheetId="23" r:id="rId8"/>
    <sheet name="PartnershipInputs" sheetId="24" r:id="rId9"/>
    <sheet name="MixingMatrix" sheetId="25" r:id="rId10"/>
    <sheet name="ContactInputs" sheetId="18" r:id="rId11"/>
    <sheet name="EpiInputs" sheetId="12" r:id="rId12"/>
    <sheet name="HIVDiseaseInputs" sheetId="10" r:id="rId13"/>
    <sheet name="HIVFertilityInputs" sheetId="13" r:id="rId14"/>
    <sheet name="ARTAdultInputs" sheetId="15" r:id="rId15"/>
    <sheet name="MCInputs" sheetId="11" r:id="rId16"/>
    <sheet name="DirectCLHIV" sheetId="14" r:id="rId17"/>
    <sheet name="LikelihoodInputs" sheetId="27" r:id="rId18"/>
    <sheet name="FittingInputs" sheetId="26" r:id="rId19"/>
    <sheet name="SheetData" sheetId="3" r:id="rId20"/>
    <sheet name="ProgMapping" sheetId="20" r:id="rId2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3" i="26" l="1"/>
  <c r="B4" i="26" l="1"/>
  <c r="D6" i="26" l="1"/>
  <c r="D5" i="26"/>
  <c r="E22" i="26"/>
  <c r="E21" i="26"/>
  <c r="D16" i="26"/>
  <c r="D15" i="26"/>
  <c r="B16" i="26"/>
  <c r="B15" i="26"/>
  <c r="B14" i="26" l="1"/>
  <c r="B12" i="26"/>
  <c r="B13" i="26"/>
  <c r="B11" i="26"/>
  <c r="AC8" i="24"/>
  <c r="E44" i="26" l="1"/>
  <c r="O5" i="26"/>
  <c r="C30" i="26"/>
  <c r="C29" i="26"/>
  <c r="C28" i="26"/>
  <c r="B6" i="26"/>
  <c r="B22" i="26"/>
  <c r="B21" i="26"/>
  <c r="B20" i="26"/>
  <c r="B19" i="26"/>
  <c r="B10" i="26"/>
  <c r="B9" i="26"/>
  <c r="B5" i="26"/>
  <c r="C31" i="26" l="1"/>
  <c r="C35" i="26"/>
  <c r="C36" i="26"/>
  <c r="C34" i="26"/>
  <c r="C33" i="26"/>
  <c r="C32" i="26"/>
  <c r="O6" i="26"/>
  <c r="AC13" i="24"/>
  <c r="AC12" i="24"/>
  <c r="AC14" i="24" s="1"/>
  <c r="AC19" i="24" s="1"/>
  <c r="Y9" i="24"/>
  <c r="Y10" i="24" s="1"/>
  <c r="V9" i="24"/>
  <c r="AD8" i="24"/>
  <c r="Y8" i="24"/>
  <c r="AD7" i="24"/>
  <c r="AC7" i="24"/>
  <c r="M5" i="22"/>
  <c r="J5" i="22"/>
  <c r="J6" i="22" s="1"/>
  <c r="M3" i="22"/>
  <c r="M4" i="22" s="1"/>
  <c r="K10" i="22" s="1"/>
  <c r="I21" i="20"/>
  <c r="I42" i="20" s="1"/>
  <c r="H21" i="20"/>
  <c r="G21" i="20"/>
  <c r="F21" i="20"/>
  <c r="E21" i="20"/>
  <c r="D21" i="20"/>
  <c r="C21" i="20"/>
  <c r="M20" i="20" s="1"/>
  <c r="M41" i="20" s="1"/>
  <c r="M51" i="20" s="1"/>
  <c r="B21" i="20"/>
  <c r="L20" i="20" s="1"/>
  <c r="L41" i="20" s="1"/>
  <c r="L51" i="20" s="1"/>
  <c r="I20" i="20"/>
  <c r="S19" i="20" s="1"/>
  <c r="S40" i="20" s="1"/>
  <c r="H20" i="20"/>
  <c r="R19" i="20" s="1"/>
  <c r="R40" i="20" s="1"/>
  <c r="R50" i="20" s="1"/>
  <c r="G20" i="20"/>
  <c r="Q19" i="20" s="1"/>
  <c r="Q40" i="20" s="1"/>
  <c r="F20" i="20"/>
  <c r="E20" i="20"/>
  <c r="D20" i="20"/>
  <c r="D41" i="20" s="1"/>
  <c r="C20" i="20"/>
  <c r="C41" i="20" s="1"/>
  <c r="B20" i="20"/>
  <c r="I19" i="20"/>
  <c r="S67" i="20" s="1"/>
  <c r="H19" i="20"/>
  <c r="R67" i="20" s="1"/>
  <c r="G19" i="20"/>
  <c r="Q67" i="20" s="1"/>
  <c r="F19" i="20"/>
  <c r="P67" i="20" s="1"/>
  <c r="E19" i="20"/>
  <c r="D19" i="20"/>
  <c r="C19" i="20"/>
  <c r="B19" i="20"/>
  <c r="I18" i="20"/>
  <c r="H18" i="20"/>
  <c r="R71" i="20" s="1"/>
  <c r="G18" i="20"/>
  <c r="Q66" i="20" s="1"/>
  <c r="F18" i="20"/>
  <c r="P66" i="20" s="1"/>
  <c r="E18" i="20"/>
  <c r="O66" i="20" s="1"/>
  <c r="D18" i="20"/>
  <c r="N66" i="20" s="1"/>
  <c r="C18" i="20"/>
  <c r="M71" i="20" s="1"/>
  <c r="B18" i="20"/>
  <c r="L71" i="20" s="1"/>
  <c r="I17" i="20"/>
  <c r="H17" i="20"/>
  <c r="H38" i="20" s="1"/>
  <c r="G17" i="20"/>
  <c r="F17" i="20"/>
  <c r="E17" i="20"/>
  <c r="D17" i="20"/>
  <c r="N17" i="20" s="1"/>
  <c r="N38" i="20" s="1"/>
  <c r="C17" i="20"/>
  <c r="M17" i="20" s="1"/>
  <c r="M38" i="20" s="1"/>
  <c r="B17" i="20"/>
  <c r="B38" i="20" s="1"/>
  <c r="I16" i="20"/>
  <c r="H16" i="20"/>
  <c r="G16" i="20"/>
  <c r="F16" i="20"/>
  <c r="P16" i="20" s="1"/>
  <c r="P62" i="20" s="1"/>
  <c r="E16" i="20"/>
  <c r="O16" i="20" s="1"/>
  <c r="D16" i="20"/>
  <c r="N16" i="20" s="1"/>
  <c r="C16" i="20"/>
  <c r="M16" i="20" s="1"/>
  <c r="B16" i="20"/>
  <c r="S72" i="20"/>
  <c r="R72" i="20"/>
  <c r="Q72" i="20"/>
  <c r="P72" i="20"/>
  <c r="O72" i="20"/>
  <c r="N72" i="20"/>
  <c r="M72" i="20"/>
  <c r="L72" i="20"/>
  <c r="O67" i="20"/>
  <c r="N67" i="20"/>
  <c r="M67" i="20"/>
  <c r="L67" i="20"/>
  <c r="S66" i="20"/>
  <c r="R66" i="20"/>
  <c r="S63" i="20"/>
  <c r="R63" i="20"/>
  <c r="Q63" i="20"/>
  <c r="P63" i="20"/>
  <c r="O63" i="20"/>
  <c r="N63" i="20"/>
  <c r="M63" i="20"/>
  <c r="L63" i="20"/>
  <c r="H53" i="20"/>
  <c r="F53" i="20"/>
  <c r="D53" i="20"/>
  <c r="B53" i="20"/>
  <c r="M52" i="20"/>
  <c r="A50" i="20"/>
  <c r="I43" i="20"/>
  <c r="I53" i="20" s="1"/>
  <c r="H43" i="20"/>
  <c r="G43" i="20"/>
  <c r="G53" i="20" s="1"/>
  <c r="F43" i="20"/>
  <c r="E43" i="20"/>
  <c r="E53" i="20" s="1"/>
  <c r="D43" i="20"/>
  <c r="C43" i="20"/>
  <c r="C53" i="20" s="1"/>
  <c r="B43" i="20"/>
  <c r="A43" i="20"/>
  <c r="A53" i="20" s="1"/>
  <c r="N42" i="20"/>
  <c r="N52" i="20" s="1"/>
  <c r="M42" i="20"/>
  <c r="H42" i="20"/>
  <c r="H52" i="20" s="1"/>
  <c r="G42" i="20"/>
  <c r="F42" i="20"/>
  <c r="F52" i="20" s="1"/>
  <c r="E42" i="20"/>
  <c r="D42" i="20"/>
  <c r="D52" i="20" s="1"/>
  <c r="C42" i="20"/>
  <c r="B42" i="20"/>
  <c r="B52" i="20" s="1"/>
  <c r="B51" i="20" s="1"/>
  <c r="A42" i="20"/>
  <c r="A52" i="20" s="1"/>
  <c r="Q41" i="20"/>
  <c r="F41" i="20"/>
  <c r="E41" i="20"/>
  <c r="B41" i="20"/>
  <c r="A41" i="20"/>
  <c r="A51" i="20" s="1"/>
  <c r="I40" i="20"/>
  <c r="H40" i="20"/>
  <c r="G40" i="20"/>
  <c r="F40" i="20"/>
  <c r="E40" i="20"/>
  <c r="D40" i="20"/>
  <c r="C40" i="20"/>
  <c r="B40" i="20"/>
  <c r="A40" i="20"/>
  <c r="I39" i="20"/>
  <c r="A39" i="20"/>
  <c r="A49" i="20" s="1"/>
  <c r="I38" i="20"/>
  <c r="G38" i="20"/>
  <c r="F38" i="20"/>
  <c r="E38" i="20"/>
  <c r="D38" i="20"/>
  <c r="C38" i="20"/>
  <c r="A38" i="20"/>
  <c r="A48" i="20" s="1"/>
  <c r="AC37" i="20"/>
  <c r="AB37" i="20"/>
  <c r="AA37" i="20"/>
  <c r="Z37" i="20"/>
  <c r="Y37" i="20"/>
  <c r="X37" i="20"/>
  <c r="W37" i="20"/>
  <c r="V37" i="20"/>
  <c r="I37" i="20"/>
  <c r="H37" i="20"/>
  <c r="G37" i="20"/>
  <c r="F37" i="20"/>
  <c r="E37" i="20"/>
  <c r="D37" i="20"/>
  <c r="B37" i="20"/>
  <c r="A37" i="20"/>
  <c r="A47" i="20" s="1"/>
  <c r="S32" i="20"/>
  <c r="S42" i="20" s="1"/>
  <c r="S52" i="20" s="1"/>
  <c r="R32" i="20"/>
  <c r="R42" i="20" s="1"/>
  <c r="R52" i="20" s="1"/>
  <c r="Q32" i="20"/>
  <c r="Q42" i="20" s="1"/>
  <c r="Q52" i="20" s="1"/>
  <c r="P32" i="20"/>
  <c r="P42" i="20" s="1"/>
  <c r="P52" i="20" s="1"/>
  <c r="O32" i="20"/>
  <c r="O42" i="20" s="1"/>
  <c r="O52" i="20" s="1"/>
  <c r="N32" i="20"/>
  <c r="M32" i="20"/>
  <c r="L32" i="20"/>
  <c r="L42" i="20" s="1"/>
  <c r="L52" i="20" s="1"/>
  <c r="S31" i="20"/>
  <c r="R31" i="20"/>
  <c r="Q31" i="20"/>
  <c r="P31" i="20"/>
  <c r="O31" i="20"/>
  <c r="N31" i="20"/>
  <c r="M31" i="20"/>
  <c r="L31" i="20"/>
  <c r="S30" i="20"/>
  <c r="R30" i="20"/>
  <c r="Q30" i="20"/>
  <c r="P30" i="20"/>
  <c r="O30" i="20"/>
  <c r="N30" i="20"/>
  <c r="M30" i="20"/>
  <c r="L30" i="20"/>
  <c r="S28" i="20"/>
  <c r="R28" i="20"/>
  <c r="Q28" i="20"/>
  <c r="P28" i="20"/>
  <c r="O28" i="20"/>
  <c r="N28" i="20"/>
  <c r="M28" i="20"/>
  <c r="L28" i="20"/>
  <c r="S27" i="20"/>
  <c r="R27" i="20"/>
  <c r="Q27" i="20"/>
  <c r="P27" i="20"/>
  <c r="O27" i="20"/>
  <c r="N27" i="20"/>
  <c r="M27" i="20"/>
  <c r="L27" i="20"/>
  <c r="S20" i="20"/>
  <c r="S41" i="20" s="1"/>
  <c r="R20" i="20"/>
  <c r="R41" i="20" s="1"/>
  <c r="R51" i="20" s="1"/>
  <c r="Q20" i="20"/>
  <c r="P20" i="20"/>
  <c r="P41" i="20" s="1"/>
  <c r="P51" i="20" s="1"/>
  <c r="O20" i="20"/>
  <c r="O41" i="20" s="1"/>
  <c r="N20" i="20"/>
  <c r="N41" i="20" s="1"/>
  <c r="P19" i="20"/>
  <c r="P40" i="20" s="1"/>
  <c r="P50" i="20" s="1"/>
  <c r="O19" i="20"/>
  <c r="O40" i="20" s="1"/>
  <c r="N19" i="20"/>
  <c r="N40" i="20" s="1"/>
  <c r="M19" i="20"/>
  <c r="M40" i="20" s="1"/>
  <c r="L19" i="20"/>
  <c r="L40" i="20" s="1"/>
  <c r="S17" i="20"/>
  <c r="S38" i="20" s="1"/>
  <c r="Q17" i="20"/>
  <c r="Q38" i="20" s="1"/>
  <c r="P17" i="20"/>
  <c r="P38" i="20" s="1"/>
  <c r="O17" i="20"/>
  <c r="O38" i="20" s="1"/>
  <c r="S16" i="20"/>
  <c r="R16" i="20"/>
  <c r="Q16" i="20"/>
  <c r="Q62" i="20" s="1"/>
  <c r="L16" i="20"/>
  <c r="L37" i="20" s="1"/>
  <c r="AC10" i="20"/>
  <c r="AB10" i="20"/>
  <c r="AA10" i="20"/>
  <c r="Y10" i="20"/>
  <c r="V10" i="20"/>
  <c r="S10" i="20"/>
  <c r="R10" i="20"/>
  <c r="Q10" i="20"/>
  <c r="P10" i="20"/>
  <c r="Z10" i="20" s="1"/>
  <c r="O10" i="20"/>
  <c r="N10" i="20"/>
  <c r="X10" i="20" s="1"/>
  <c r="M10" i="20"/>
  <c r="W10" i="20" s="1"/>
  <c r="L10" i="20"/>
  <c r="AC9" i="20"/>
  <c r="AB9" i="20"/>
  <c r="AA9" i="20"/>
  <c r="Z9" i="20"/>
  <c r="Y9" i="20"/>
  <c r="X9" i="20"/>
  <c r="W9" i="20"/>
  <c r="S9" i="20"/>
  <c r="R9" i="20"/>
  <c r="Q9" i="20"/>
  <c r="P9" i="20"/>
  <c r="O9" i="20"/>
  <c r="N9" i="20"/>
  <c r="M9" i="20"/>
  <c r="L9" i="20"/>
  <c r="V9" i="20" s="1"/>
  <c r="AB8" i="20"/>
  <c r="AA8" i="20"/>
  <c r="Z8" i="20"/>
  <c r="Y8" i="20"/>
  <c r="X8" i="20"/>
  <c r="W8" i="20"/>
  <c r="V8" i="20"/>
  <c r="S8" i="20"/>
  <c r="AC8" i="20" s="1"/>
  <c r="R8" i="20"/>
  <c r="Q8" i="20"/>
  <c r="P8" i="20"/>
  <c r="O8" i="20"/>
  <c r="N8" i="20"/>
  <c r="M8" i="20"/>
  <c r="L8" i="20"/>
  <c r="AC7" i="20"/>
  <c r="X7" i="20"/>
  <c r="W7" i="20"/>
  <c r="V7" i="20"/>
  <c r="S7" i="20"/>
  <c r="R7" i="20"/>
  <c r="AB7" i="20" s="1"/>
  <c r="Q7" i="20"/>
  <c r="AA7" i="20" s="1"/>
  <c r="P7" i="20"/>
  <c r="Z7" i="20" s="1"/>
  <c r="O7" i="20"/>
  <c r="Y7" i="20" s="1"/>
  <c r="N7" i="20"/>
  <c r="M7" i="20"/>
  <c r="L7" i="20"/>
  <c r="AC6" i="20"/>
  <c r="Z6" i="20"/>
  <c r="Y6" i="20"/>
  <c r="S6" i="20"/>
  <c r="R6" i="20"/>
  <c r="AB6" i="20" s="1"/>
  <c r="Q6" i="20"/>
  <c r="AA6" i="20" s="1"/>
  <c r="P6" i="20"/>
  <c r="O6" i="20"/>
  <c r="N6" i="20"/>
  <c r="X6" i="20" s="1"/>
  <c r="M6" i="20"/>
  <c r="W6" i="20" s="1"/>
  <c r="L6" i="20"/>
  <c r="V6" i="20" s="1"/>
  <c r="AC5" i="20"/>
  <c r="AB5" i="20"/>
  <c r="AA5" i="20"/>
  <c r="Y5" i="20"/>
  <c r="V5" i="20"/>
  <c r="S5" i="20"/>
  <c r="R5" i="20"/>
  <c r="Q5" i="20"/>
  <c r="P5" i="20"/>
  <c r="O5" i="20"/>
  <c r="N5" i="20"/>
  <c r="M5" i="20"/>
  <c r="L5" i="20"/>
  <c r="K55" i="22" l="1"/>
  <c r="K16" i="22"/>
  <c r="K36" i="22"/>
  <c r="K56" i="22"/>
  <c r="K17" i="22"/>
  <c r="K37" i="22"/>
  <c r="K57" i="22"/>
  <c r="K18" i="22"/>
  <c r="K38" i="22"/>
  <c r="K58" i="22"/>
  <c r="K19" i="22"/>
  <c r="K39" i="22"/>
  <c r="K59" i="22"/>
  <c r="K14" i="22"/>
  <c r="K20" i="22"/>
  <c r="K40" i="22"/>
  <c r="K60" i="22"/>
  <c r="K21" i="22"/>
  <c r="K41" i="22"/>
  <c r="K61" i="22"/>
  <c r="K22" i="22"/>
  <c r="K42" i="22"/>
  <c r="K62" i="22"/>
  <c r="K23" i="22"/>
  <c r="K43" i="22"/>
  <c r="K63" i="22"/>
  <c r="K12" i="22"/>
  <c r="K4" i="22"/>
  <c r="K24" i="22"/>
  <c r="K44" i="22"/>
  <c r="K64" i="22"/>
  <c r="K5" i="22"/>
  <c r="K25" i="22"/>
  <c r="K45" i="22"/>
  <c r="K65" i="22"/>
  <c r="K6" i="22"/>
  <c r="K26" i="22"/>
  <c r="K46" i="22"/>
  <c r="K66" i="22"/>
  <c r="K67" i="22"/>
  <c r="K27" i="22"/>
  <c r="K8" i="22"/>
  <c r="K28" i="22"/>
  <c r="K48" i="22"/>
  <c r="K68" i="22"/>
  <c r="K7" i="22"/>
  <c r="K9" i="22"/>
  <c r="K29" i="22"/>
  <c r="K49" i="22"/>
  <c r="K47" i="22"/>
  <c r="K30" i="22"/>
  <c r="K50" i="22"/>
  <c r="K11" i="22"/>
  <c r="K31" i="22"/>
  <c r="K51" i="22"/>
  <c r="K32" i="22"/>
  <c r="K52" i="22"/>
  <c r="K13" i="22"/>
  <c r="K33" i="22"/>
  <c r="K53" i="22"/>
  <c r="K34" i="22"/>
  <c r="K54" i="22"/>
  <c r="K15" i="22"/>
  <c r="K35" i="22"/>
  <c r="X9" i="24"/>
  <c r="X8" i="24"/>
  <c r="W8" i="24"/>
  <c r="W14" i="24"/>
  <c r="W15" i="24"/>
  <c r="O7" i="26"/>
  <c r="AE19" i="24"/>
  <c r="AD19" i="24"/>
  <c r="AF19" i="24" s="1"/>
  <c r="Y11" i="24"/>
  <c r="V10" i="24"/>
  <c r="W9" i="24"/>
  <c r="J7" i="22"/>
  <c r="M62" i="20"/>
  <c r="M37" i="20"/>
  <c r="N62" i="20"/>
  <c r="N68" i="20" s="1"/>
  <c r="O62" i="20"/>
  <c r="O68" i="20" s="1"/>
  <c r="O37" i="20"/>
  <c r="F51" i="20"/>
  <c r="F50" i="20" s="1"/>
  <c r="F49" i="20" s="1"/>
  <c r="F48" i="20" s="1"/>
  <c r="F47" i="20" s="1"/>
  <c r="F57" i="20" s="1" a="1"/>
  <c r="F57" i="20" s="1"/>
  <c r="C52" i="20"/>
  <c r="C51" i="20" s="1"/>
  <c r="C50" i="20" s="1"/>
  <c r="C49" i="20" s="1"/>
  <c r="C48" i="20" s="1"/>
  <c r="C47" i="20" s="1"/>
  <c r="C57" i="20" s="1" a="1"/>
  <c r="C57" i="20" s="1"/>
  <c r="L17" i="20"/>
  <c r="L38" i="20" s="1"/>
  <c r="F39" i="20"/>
  <c r="H41" i="20"/>
  <c r="H51" i="20" s="1"/>
  <c r="H50" i="20" s="1"/>
  <c r="H49" i="20" s="1"/>
  <c r="H48" i="20" s="1"/>
  <c r="H47" i="20" s="1"/>
  <c r="H57" i="20" s="1" a="1"/>
  <c r="H57" i="20" s="1"/>
  <c r="L66" i="20"/>
  <c r="P71" i="20"/>
  <c r="R62" i="20"/>
  <c r="R68" i="20" s="1"/>
  <c r="D39" i="20"/>
  <c r="N71" i="20"/>
  <c r="N73" i="20" s="1"/>
  <c r="G41" i="20"/>
  <c r="O71" i="20"/>
  <c r="G39" i="20"/>
  <c r="I41" i="20"/>
  <c r="E52" i="20"/>
  <c r="M66" i="20"/>
  <c r="Q71" i="20"/>
  <c r="H39" i="20"/>
  <c r="D51" i="20"/>
  <c r="D50" i="20" s="1"/>
  <c r="D49" i="20" s="1"/>
  <c r="D48" i="20" s="1"/>
  <c r="D47" i="20" s="1"/>
  <c r="D57" i="20" s="1" a="1"/>
  <c r="D57" i="20" s="1"/>
  <c r="S62" i="20"/>
  <c r="S68" i="20" s="1"/>
  <c r="E39" i="20"/>
  <c r="E49" i="20" s="1"/>
  <c r="E48" i="20" s="1"/>
  <c r="E47" i="20" s="1"/>
  <c r="E57" i="20" s="1" a="1"/>
  <c r="E57" i="20" s="1"/>
  <c r="G52" i="20"/>
  <c r="S71" i="20"/>
  <c r="S73" i="20" s="1"/>
  <c r="B50" i="20"/>
  <c r="B49" i="20" s="1"/>
  <c r="B48" i="20" s="1"/>
  <c r="B47" i="20" s="1"/>
  <c r="B57" i="20" s="1" a="1"/>
  <c r="B57" i="20" s="1"/>
  <c r="I52" i="20"/>
  <c r="R17" i="20"/>
  <c r="R38" i="20" s="1"/>
  <c r="C37" i="20"/>
  <c r="Q37" i="20"/>
  <c r="S37" i="20"/>
  <c r="B39" i="20"/>
  <c r="C39" i="20"/>
  <c r="E51" i="20"/>
  <c r="E50" i="20" s="1"/>
  <c r="Q73" i="20"/>
  <c r="Q68" i="20"/>
  <c r="O73" i="20"/>
  <c r="N51" i="20"/>
  <c r="N50" i="20" s="1"/>
  <c r="P73" i="20"/>
  <c r="P68" i="20"/>
  <c r="O51" i="20"/>
  <c r="Q51" i="20"/>
  <c r="Q50" i="20" s="1"/>
  <c r="M73" i="20"/>
  <c r="L50" i="20"/>
  <c r="M50" i="20"/>
  <c r="R73" i="20"/>
  <c r="S51" i="20"/>
  <c r="S50" i="20" s="1"/>
  <c r="O50" i="20"/>
  <c r="N37" i="20"/>
  <c r="P37" i="20"/>
  <c r="R37" i="20"/>
  <c r="W5" i="20"/>
  <c r="X5" i="20"/>
  <c r="Z5" i="20"/>
  <c r="O8" i="26" l="1"/>
  <c r="Y12" i="24"/>
  <c r="AC20" i="24"/>
  <c r="V11" i="24"/>
  <c r="W10" i="24"/>
  <c r="X10" i="24"/>
  <c r="J8" i="22"/>
  <c r="I51" i="20"/>
  <c r="I50" i="20" s="1"/>
  <c r="I49" i="20" s="1"/>
  <c r="I48" i="20" s="1"/>
  <c r="I47" i="20" s="1"/>
  <c r="I57" i="20" s="1" a="1"/>
  <c r="I57" i="20" s="1"/>
  <c r="G51" i="20"/>
  <c r="G50" i="20" s="1"/>
  <c r="G49" i="20" s="1"/>
  <c r="G48" i="20" s="1"/>
  <c r="G47" i="20" s="1"/>
  <c r="G57" i="20" s="1" a="1"/>
  <c r="G57" i="20" s="1"/>
  <c r="L62" i="20"/>
  <c r="L68" i="20" s="1"/>
  <c r="M68" i="20"/>
  <c r="L73" i="20"/>
  <c r="L29" i="20" s="1"/>
  <c r="O29" i="20"/>
  <c r="O18" i="20"/>
  <c r="O39" i="20" s="1"/>
  <c r="O49" i="20" s="1"/>
  <c r="O48" i="20" s="1"/>
  <c r="O47" i="20" s="1"/>
  <c r="O57" i="20" s="1" a="1"/>
  <c r="O57" i="20" s="1"/>
  <c r="M29" i="20"/>
  <c r="M18" i="20"/>
  <c r="M39" i="20" s="1"/>
  <c r="M49" i="20" s="1"/>
  <c r="M48" i="20" s="1"/>
  <c r="M47" i="20" s="1"/>
  <c r="M57" i="20" s="1" a="1"/>
  <c r="M57" i="20" s="1"/>
  <c r="Q29" i="20"/>
  <c r="Q18" i="20"/>
  <c r="Q39" i="20" s="1"/>
  <c r="Q49" i="20" s="1"/>
  <c r="Q48" i="20" s="1"/>
  <c r="Q47" i="20" s="1"/>
  <c r="Q57" i="20" s="1" a="1"/>
  <c r="Q57" i="20" s="1"/>
  <c r="R29" i="20"/>
  <c r="R18" i="20"/>
  <c r="R39" i="20" s="1"/>
  <c r="R49" i="20" s="1"/>
  <c r="R48" i="20" s="1"/>
  <c r="S29" i="20"/>
  <c r="S18" i="20"/>
  <c r="S39" i="20" s="1"/>
  <c r="S49" i="20" s="1"/>
  <c r="S48" i="20" s="1"/>
  <c r="S47" i="20" s="1"/>
  <c r="S57" i="20" s="1" a="1"/>
  <c r="S57" i="20" s="1"/>
  <c r="R47" i="20"/>
  <c r="R57" i="20" s="1" a="1"/>
  <c r="R57" i="20" s="1"/>
  <c r="N18" i="20"/>
  <c r="N29" i="20"/>
  <c r="P29" i="20"/>
  <c r="P18" i="20"/>
  <c r="P39" i="20" s="1"/>
  <c r="P49" i="20" s="1"/>
  <c r="P48" i="20" s="1"/>
  <c r="P47" i="20" s="1"/>
  <c r="P57" i="20" s="1" a="1"/>
  <c r="P57" i="20" s="1"/>
  <c r="O9" i="26" l="1"/>
  <c r="AE20" i="24"/>
  <c r="AC21" i="24" s="1"/>
  <c r="AD20" i="24"/>
  <c r="AF20" i="24" s="1"/>
  <c r="V12" i="24"/>
  <c r="X11" i="24"/>
  <c r="W11" i="24"/>
  <c r="Y13" i="24"/>
  <c r="J9" i="22"/>
  <c r="L18" i="20"/>
  <c r="L39" i="20" s="1"/>
  <c r="L49" i="20" s="1"/>
  <c r="L48" i="20" s="1"/>
  <c r="L47" i="20" s="1"/>
  <c r="L57" i="20" s="1" a="1"/>
  <c r="L57" i="20" s="1"/>
  <c r="V62" i="20" s="1"/>
  <c r="P59" i="20"/>
  <c r="Z62" i="20"/>
  <c r="N39" i="20"/>
  <c r="N49" i="20" s="1"/>
  <c r="N48" i="20" s="1"/>
  <c r="N47" i="20" s="1"/>
  <c r="N57" i="20" s="1" a="1"/>
  <c r="N57" i="20" s="1"/>
  <c r="S59" i="20"/>
  <c r="AC62" i="20"/>
  <c r="W62" i="20"/>
  <c r="M59" i="20"/>
  <c r="R59" i="20"/>
  <c r="AB62" i="20"/>
  <c r="Q59" i="20"/>
  <c r="AA62" i="20"/>
  <c r="Y62" i="20"/>
  <c r="O59" i="20"/>
  <c r="O10" i="26" l="1"/>
  <c r="AE21" i="24"/>
  <c r="AD21" i="24"/>
  <c r="AF21" i="24" s="1"/>
  <c r="Y14" i="24"/>
  <c r="W12" i="24"/>
  <c r="V13" i="24"/>
  <c r="X12" i="24"/>
  <c r="J10" i="22"/>
  <c r="L59" i="20"/>
  <c r="AA32" i="20"/>
  <c r="AA28" i="20"/>
  <c r="AA17" i="20"/>
  <c r="AA38" i="20" s="1"/>
  <c r="AA29" i="20"/>
  <c r="AA21" i="20"/>
  <c r="AA42" i="20" s="1"/>
  <c r="AA18" i="20"/>
  <c r="AA39" i="20" s="1"/>
  <c r="AA33" i="20"/>
  <c r="AA30" i="20"/>
  <c r="AA19" i="20"/>
  <c r="AA40" i="20" s="1"/>
  <c r="AA31" i="20"/>
  <c r="AA20" i="20"/>
  <c r="AA41" i="20" s="1"/>
  <c r="AB28" i="20"/>
  <c r="AB17" i="20"/>
  <c r="AB38" i="20" s="1"/>
  <c r="AB29" i="20"/>
  <c r="AB21" i="20"/>
  <c r="AB18" i="20"/>
  <c r="AB39" i="20" s="1"/>
  <c r="AB32" i="20"/>
  <c r="AB30" i="20"/>
  <c r="AB19" i="20"/>
  <c r="AB40" i="20" s="1"/>
  <c r="AB33" i="20"/>
  <c r="AB31" i="20"/>
  <c r="AB20" i="20"/>
  <c r="AB41" i="20" s="1"/>
  <c r="W31" i="20"/>
  <c r="W20" i="20"/>
  <c r="W41" i="20" s="1"/>
  <c r="W32" i="20"/>
  <c r="W28" i="20"/>
  <c r="W17" i="20"/>
  <c r="W38" i="20" s="1"/>
  <c r="W29" i="20"/>
  <c r="W21" i="20"/>
  <c r="W42" i="20" s="1"/>
  <c r="W18" i="20"/>
  <c r="W39" i="20" s="1"/>
  <c r="W33" i="20"/>
  <c r="W30" i="20"/>
  <c r="W19" i="20"/>
  <c r="W40" i="20" s="1"/>
  <c r="AC28" i="20"/>
  <c r="AC17" i="20"/>
  <c r="AC38" i="20" s="1"/>
  <c r="AC29" i="20"/>
  <c r="AC21" i="20"/>
  <c r="AC42" i="20" s="1"/>
  <c r="AC18" i="20"/>
  <c r="AC39" i="20" s="1"/>
  <c r="AC33" i="20"/>
  <c r="AC30" i="20"/>
  <c r="AC19" i="20"/>
  <c r="AC31" i="20"/>
  <c r="AC20" i="20"/>
  <c r="AC41" i="20" s="1"/>
  <c r="AC32" i="20"/>
  <c r="Z32" i="20"/>
  <c r="Z28" i="20"/>
  <c r="Z17" i="20"/>
  <c r="Z38" i="20" s="1"/>
  <c r="Z29" i="20"/>
  <c r="Z21" i="20"/>
  <c r="Z42" i="20" s="1"/>
  <c r="Z18" i="20"/>
  <c r="Z39" i="20" s="1"/>
  <c r="Z19" i="20"/>
  <c r="Z31" i="20"/>
  <c r="Z20" i="20"/>
  <c r="Z33" i="20"/>
  <c r="Z30" i="20"/>
  <c r="Y32" i="20"/>
  <c r="Y28" i="20"/>
  <c r="Y17" i="20"/>
  <c r="Y38" i="20" s="1"/>
  <c r="Y29" i="20"/>
  <c r="Y21" i="20"/>
  <c r="Y18" i="20"/>
  <c r="Y33" i="20"/>
  <c r="Y30" i="20"/>
  <c r="Y19" i="20"/>
  <c r="Y40" i="20" s="1"/>
  <c r="Y31" i="20"/>
  <c r="Y20" i="20"/>
  <c r="Y41" i="20" s="1"/>
  <c r="X62" i="20"/>
  <c r="N59" i="20"/>
  <c r="V31" i="20"/>
  <c r="V20" i="20"/>
  <c r="V41" i="20" s="1"/>
  <c r="V32" i="20"/>
  <c r="V29" i="20"/>
  <c r="V33" i="20"/>
  <c r="V19" i="20"/>
  <c r="V28" i="20"/>
  <c r="V17" i="20"/>
  <c r="V38" i="20" s="1"/>
  <c r="V21" i="20"/>
  <c r="V42" i="20" s="1"/>
  <c r="V18" i="20"/>
  <c r="V39" i="20" s="1"/>
  <c r="V30" i="20"/>
  <c r="O11" i="26" l="1"/>
  <c r="V14" i="24"/>
  <c r="W13" i="24"/>
  <c r="X13" i="24"/>
  <c r="Y15" i="24"/>
  <c r="AC22" i="24"/>
  <c r="J11" i="22"/>
  <c r="AC43" i="20"/>
  <c r="AC53" i="20" s="1"/>
  <c r="Y43" i="20"/>
  <c r="Y53" i="20" s="1"/>
  <c r="W43" i="20"/>
  <c r="W53" i="20" s="1"/>
  <c r="W52" i="20" s="1"/>
  <c r="W51" i="20" s="1"/>
  <c r="W50" i="20" s="1"/>
  <c r="W49" i="20" s="1"/>
  <c r="W48" i="20" s="1"/>
  <c r="W47" i="20" s="1" a="1"/>
  <c r="W47" i="20" s="1"/>
  <c r="W57" i="20" s="1"/>
  <c r="W59" i="20" s="1"/>
  <c r="Z43" i="20"/>
  <c r="Z53" i="20" s="1"/>
  <c r="AA43" i="20"/>
  <c r="AA53" i="20" s="1"/>
  <c r="Y42" i="20"/>
  <c r="Y52" i="20" s="1"/>
  <c r="AB43" i="20"/>
  <c r="AB53" i="20" s="1"/>
  <c r="V43" i="20"/>
  <c r="V53" i="20" s="1"/>
  <c r="V52" i="20" s="1"/>
  <c r="V51" i="20" s="1"/>
  <c r="Z41" i="20"/>
  <c r="Z52" i="20"/>
  <c r="AC52" i="20"/>
  <c r="AC51" i="20" s="1"/>
  <c r="AB42" i="20"/>
  <c r="Z40" i="20"/>
  <c r="X32" i="20"/>
  <c r="X28" i="20"/>
  <c r="X17" i="20"/>
  <c r="X38" i="20" s="1"/>
  <c r="X31" i="20"/>
  <c r="X29" i="20"/>
  <c r="X21" i="20"/>
  <c r="X18" i="20"/>
  <c r="X33" i="20"/>
  <c r="X30" i="20"/>
  <c r="X19" i="20"/>
  <c r="X40" i="20" s="1"/>
  <c r="X20" i="20"/>
  <c r="V40" i="20"/>
  <c r="Y51" i="20"/>
  <c r="Y50" i="20" s="1"/>
  <c r="AA52" i="20"/>
  <c r="AA51" i="20" s="1"/>
  <c r="AA50" i="20" s="1"/>
  <c r="AA49" i="20" s="1"/>
  <c r="AA48" i="20" s="1"/>
  <c r="AA47" i="20" s="1" a="1"/>
  <c r="AA47" i="20" s="1"/>
  <c r="AA57" i="20" s="1"/>
  <c r="AA59" i="20" s="1"/>
  <c r="Y39" i="20"/>
  <c r="AC40" i="20"/>
  <c r="O12" i="26" l="1"/>
  <c r="AE22" i="24"/>
  <c r="AD22" i="24"/>
  <c r="AF22" i="24" s="1"/>
  <c r="Y16" i="24"/>
  <c r="V15" i="24"/>
  <c r="X14" i="24"/>
  <c r="J12" i="22"/>
  <c r="X43" i="20"/>
  <c r="X53" i="20" s="1"/>
  <c r="AB52" i="20"/>
  <c r="AB51" i="20" s="1"/>
  <c r="AB50" i="20" s="1"/>
  <c r="AB49" i="20" s="1"/>
  <c r="AB48" i="20" s="1"/>
  <c r="AB47" i="20" s="1" a="1"/>
  <c r="AB47" i="20" s="1"/>
  <c r="AB57" i="20" s="1"/>
  <c r="AB59" i="20" s="1"/>
  <c r="V50" i="20"/>
  <c r="V49" i="20" s="1"/>
  <c r="V48" i="20" s="1"/>
  <c r="V47" i="20" s="1" a="1"/>
  <c r="V47" i="20" s="1"/>
  <c r="V57" i="20" s="1"/>
  <c r="V59" i="20" s="1"/>
  <c r="Z51" i="20"/>
  <c r="Z50" i="20" s="1"/>
  <c r="Z49" i="20" s="1"/>
  <c r="Z48" i="20" s="1"/>
  <c r="Z47" i="20" s="1" a="1"/>
  <c r="Z47" i="20" s="1"/>
  <c r="Z57" i="20" s="1"/>
  <c r="Z59" i="20" s="1"/>
  <c r="Y49" i="20"/>
  <c r="Y48" i="20" s="1"/>
  <c r="Y47" i="20" s="1" a="1"/>
  <c r="Y47" i="20" s="1"/>
  <c r="Y57" i="20" s="1"/>
  <c r="Y59" i="20" s="1"/>
  <c r="X39" i="20"/>
  <c r="X42" i="20"/>
  <c r="X52" i="20" s="1"/>
  <c r="X41" i="20"/>
  <c r="X51" i="20" s="1"/>
  <c r="X50" i="20" s="1"/>
  <c r="AC50" i="20"/>
  <c r="AC49" i="20" s="1"/>
  <c r="AC48" i="20" s="1"/>
  <c r="AC47" i="20" s="1" a="1"/>
  <c r="AC47" i="20" s="1"/>
  <c r="AC57" i="20" s="1"/>
  <c r="AC59" i="20" s="1"/>
  <c r="O13" i="26" l="1"/>
  <c r="X15" i="24"/>
  <c r="V16" i="24"/>
  <c r="Y17" i="24"/>
  <c r="AC23" i="24"/>
  <c r="J13" i="22"/>
  <c r="X49" i="20"/>
  <c r="X48" i="20" s="1"/>
  <c r="X47" i="20" s="1" a="1"/>
  <c r="X47" i="20" s="1"/>
  <c r="X57" i="20" s="1"/>
  <c r="X59" i="20" s="1"/>
  <c r="O14" i="26" l="1"/>
  <c r="AC15" i="24"/>
  <c r="AD23" i="24"/>
  <c r="AF23" i="24" s="1"/>
  <c r="AE23" i="24"/>
  <c r="AC16" i="24"/>
  <c r="Y18" i="24"/>
  <c r="Z17" i="24"/>
  <c r="X16" i="24"/>
  <c r="W16" i="24"/>
  <c r="V17" i="24"/>
  <c r="J14" i="22"/>
  <c r="O15" i="26" l="1"/>
  <c r="V18" i="24"/>
  <c r="X17" i="24"/>
  <c r="W17" i="24"/>
  <c r="Z18" i="24"/>
  <c r="Y19" i="24"/>
  <c r="Z8" i="24"/>
  <c r="Z10" i="24"/>
  <c r="Z9" i="24"/>
  <c r="Z11" i="24"/>
  <c r="Z12" i="24"/>
  <c r="Z13" i="24"/>
  <c r="Z14" i="24"/>
  <c r="Z15" i="24"/>
  <c r="Z16" i="24"/>
  <c r="J15" i="22"/>
  <c r="O16" i="26" l="1"/>
  <c r="Y20" i="24"/>
  <c r="Z19" i="24"/>
  <c r="W18" i="24"/>
  <c r="V19" i="24"/>
  <c r="X18" i="24"/>
  <c r="J16" i="22"/>
  <c r="O17" i="26" l="1"/>
  <c r="W19" i="24"/>
  <c r="V20" i="24"/>
  <c r="X19" i="24"/>
  <c r="Y21" i="24"/>
  <c r="Z20" i="24"/>
  <c r="J17" i="22"/>
  <c r="O18" i="26" l="1"/>
  <c r="Y22" i="24"/>
  <c r="Z21" i="24"/>
  <c r="V21" i="24"/>
  <c r="X20" i="24"/>
  <c r="W20" i="24"/>
  <c r="J18" i="22"/>
  <c r="O19" i="26" l="1"/>
  <c r="W21" i="24"/>
  <c r="X21" i="24"/>
  <c r="V22" i="24"/>
  <c r="Y23" i="24"/>
  <c r="Z22" i="24"/>
  <c r="J19" i="22"/>
  <c r="O20" i="26" l="1"/>
  <c r="Z23" i="24"/>
  <c r="Y24" i="24"/>
  <c r="V23" i="24"/>
  <c r="X22" i="24"/>
  <c r="W22" i="24"/>
  <c r="J20" i="22"/>
  <c r="O21" i="26" l="1"/>
  <c r="Y25" i="24"/>
  <c r="Z24" i="24"/>
  <c r="X23" i="24"/>
  <c r="W23" i="24"/>
  <c r="V24" i="24"/>
  <c r="J21" i="22"/>
  <c r="O22" i="26" l="1"/>
  <c r="V25" i="24"/>
  <c r="W24" i="24"/>
  <c r="X24" i="24"/>
  <c r="Y26" i="24"/>
  <c r="Z25" i="24"/>
  <c r="J22" i="22"/>
  <c r="O23" i="26" l="1"/>
  <c r="Z26" i="24"/>
  <c r="Y27" i="24"/>
  <c r="V26" i="24"/>
  <c r="X25" i="24"/>
  <c r="W25" i="24"/>
  <c r="J23" i="22"/>
  <c r="C2" i="3"/>
  <c r="D2" i="3" s="1"/>
  <c r="E2" i="3" s="1"/>
  <c r="F2" i="3" s="1"/>
  <c r="G2" i="3" s="1"/>
  <c r="H2" i="3" s="1"/>
  <c r="I2" i="3" s="1"/>
  <c r="J2" i="3" s="1"/>
  <c r="K2" i="3" s="1"/>
  <c r="L2" i="3" s="1"/>
  <c r="M2" i="3" s="1"/>
  <c r="N2" i="3" s="1"/>
  <c r="O2" i="3" s="1"/>
  <c r="P2" i="3" s="1"/>
  <c r="Q2" i="3" s="1"/>
  <c r="R2" i="3" s="1"/>
  <c r="S2" i="3" s="1"/>
  <c r="T2" i="3" s="1"/>
  <c r="U2" i="3" s="1"/>
  <c r="V2" i="3" s="1"/>
  <c r="W2" i="3" s="1"/>
  <c r="X2" i="3" s="1"/>
  <c r="Y2" i="3" s="1"/>
  <c r="Z2" i="3" s="1"/>
  <c r="AA2" i="3" s="1"/>
  <c r="AB2" i="3" s="1"/>
  <c r="AC2" i="3" s="1"/>
  <c r="AD2" i="3" s="1"/>
  <c r="AE2" i="3" s="1"/>
  <c r="AF2" i="3" s="1"/>
  <c r="AG2" i="3" s="1"/>
  <c r="AH2" i="3" s="1"/>
  <c r="AI2" i="3" s="1"/>
  <c r="AJ2" i="3" s="1"/>
  <c r="AK2" i="3" s="1"/>
  <c r="AL2" i="3" s="1"/>
  <c r="AM2" i="3" s="1"/>
  <c r="AN2" i="3" s="1"/>
  <c r="AO2" i="3" s="1"/>
  <c r="AP2" i="3" s="1"/>
  <c r="AQ2" i="3" s="1"/>
  <c r="AR2" i="3" s="1"/>
  <c r="AS2" i="3" s="1"/>
  <c r="AT2" i="3" s="1"/>
  <c r="AU2" i="3" s="1"/>
  <c r="AV2" i="3" s="1"/>
  <c r="AW2" i="3" s="1"/>
  <c r="AX2" i="3" s="1"/>
  <c r="AY2" i="3" s="1"/>
  <c r="AZ2" i="3" s="1"/>
  <c r="BA2" i="3" s="1"/>
  <c r="BB2" i="3" s="1"/>
  <c r="BC2" i="3" s="1"/>
  <c r="BD2" i="3" s="1"/>
  <c r="BE2" i="3" s="1"/>
  <c r="BF2" i="3" s="1"/>
  <c r="BG2" i="3" s="1"/>
  <c r="BH2" i="3" s="1"/>
  <c r="BI2" i="3" s="1"/>
  <c r="BJ2" i="3" s="1"/>
  <c r="BK2" i="3" s="1"/>
  <c r="BL2" i="3" s="1"/>
  <c r="BM2" i="3" s="1"/>
  <c r="BN2" i="3" s="1"/>
  <c r="BO2" i="3" s="1"/>
  <c r="BP2" i="3" s="1"/>
  <c r="BQ2" i="3" s="1"/>
  <c r="BR2" i="3" s="1"/>
  <c r="BS2" i="3" s="1"/>
  <c r="BT2" i="3" s="1"/>
  <c r="BU2" i="3" s="1"/>
  <c r="BV2" i="3" s="1"/>
  <c r="BW2" i="3" s="1"/>
  <c r="BX2" i="3" s="1"/>
  <c r="BY2" i="3" s="1"/>
  <c r="BZ2" i="3" s="1"/>
  <c r="CA2" i="3" s="1"/>
  <c r="CB2" i="3" s="1"/>
  <c r="CC2" i="3" s="1"/>
  <c r="CD2" i="3" s="1"/>
  <c r="C1" i="3"/>
  <c r="D1" i="3"/>
  <c r="E1" i="3"/>
  <c r="F1" i="3" s="1"/>
  <c r="G1" i="3" s="1"/>
  <c r="H1" i="3" s="1"/>
  <c r="I1" i="3" s="1"/>
  <c r="J1" i="3" s="1"/>
  <c r="K1" i="3" s="1"/>
  <c r="L1" i="3" s="1"/>
  <c r="M1" i="3" s="1"/>
  <c r="N1" i="3" s="1"/>
  <c r="O1" i="3" s="1"/>
  <c r="P1" i="3" s="1"/>
  <c r="Q1" i="3" s="1"/>
  <c r="O24" i="26" l="1"/>
  <c r="Y28" i="24"/>
  <c r="Z27" i="24"/>
  <c r="V27" i="24"/>
  <c r="X26" i="24"/>
  <c r="W26" i="24"/>
  <c r="J24" i="22"/>
  <c r="O25" i="26" l="1"/>
  <c r="W27" i="24"/>
  <c r="X27" i="24"/>
  <c r="V28" i="24"/>
  <c r="Y29" i="24"/>
  <c r="Z28" i="24"/>
  <c r="J25" i="22"/>
  <c r="O26" i="26" l="1"/>
  <c r="Y30" i="24"/>
  <c r="Z29" i="24"/>
  <c r="X28" i="24"/>
  <c r="W28" i="24"/>
  <c r="V29" i="24"/>
  <c r="J26" i="22"/>
  <c r="O27" i="26" l="1"/>
  <c r="V30" i="24"/>
  <c r="X29" i="24"/>
  <c r="W29" i="24"/>
  <c r="Z30" i="24"/>
  <c r="Y31" i="24"/>
  <c r="J27" i="22"/>
  <c r="O28" i="26" l="1"/>
  <c r="Y32" i="24"/>
  <c r="Z31" i="24"/>
  <c r="X30" i="24"/>
  <c r="W30" i="24"/>
  <c r="V31" i="24"/>
  <c r="J28" i="22"/>
  <c r="O29" i="26" l="1"/>
  <c r="W31" i="24"/>
  <c r="V32" i="24"/>
  <c r="X31" i="24"/>
  <c r="Y33" i="24"/>
  <c r="Z32" i="24"/>
  <c r="J29" i="22"/>
  <c r="O30" i="26" l="1"/>
  <c r="Y34" i="24"/>
  <c r="Z33" i="24"/>
  <c r="W32" i="24"/>
  <c r="X32" i="24"/>
  <c r="V33" i="24"/>
  <c r="J30" i="22"/>
  <c r="O31" i="26" l="1"/>
  <c r="V34" i="24"/>
  <c r="X33" i="24"/>
  <c r="W33" i="24"/>
  <c r="Z34" i="24"/>
  <c r="Y35" i="24"/>
  <c r="J31" i="22"/>
  <c r="O32" i="26" l="1"/>
  <c r="Y36" i="24"/>
  <c r="Z35" i="24"/>
  <c r="X34" i="24"/>
  <c r="V35" i="24"/>
  <c r="W34" i="24"/>
  <c r="J32" i="22"/>
  <c r="O33" i="26" l="1"/>
  <c r="W35" i="24"/>
  <c r="V36" i="24"/>
  <c r="X35" i="24"/>
  <c r="Y37" i="24"/>
  <c r="Z36" i="24"/>
  <c r="J33" i="22"/>
  <c r="O34" i="26" l="1"/>
  <c r="Y38" i="24"/>
  <c r="Z37" i="24"/>
  <c r="X36" i="24"/>
  <c r="V37" i="24"/>
  <c r="W36" i="24"/>
  <c r="J34" i="22"/>
  <c r="O35" i="26" l="1"/>
  <c r="V38" i="24"/>
  <c r="X37" i="24"/>
  <c r="W37" i="24"/>
  <c r="Z38" i="24"/>
  <c r="Y39" i="24"/>
  <c r="J35" i="22"/>
  <c r="O36" i="26" l="1"/>
  <c r="P35" i="26"/>
  <c r="Q35" i="26" s="1"/>
  <c r="Y40" i="24"/>
  <c r="Z39" i="24"/>
  <c r="X38" i="24"/>
  <c r="V39" i="24"/>
  <c r="W38" i="24"/>
  <c r="J36" i="22"/>
  <c r="P6" i="26" l="1"/>
  <c r="Q6" i="26" s="1"/>
  <c r="P5" i="26"/>
  <c r="Q5" i="26" s="1"/>
  <c r="P4" i="26"/>
  <c r="Q4" i="26" s="1"/>
  <c r="P36" i="26"/>
  <c r="Q36" i="26" s="1"/>
  <c r="P3" i="26"/>
  <c r="Q3" i="26" s="1"/>
  <c r="P7" i="26"/>
  <c r="Q7" i="26" s="1"/>
  <c r="P8" i="26"/>
  <c r="Q8" i="26" s="1"/>
  <c r="P9" i="26"/>
  <c r="Q9" i="26" s="1"/>
  <c r="P10" i="26"/>
  <c r="Q10" i="26" s="1"/>
  <c r="P11" i="26"/>
  <c r="Q11" i="26" s="1"/>
  <c r="P12" i="26"/>
  <c r="Q12" i="26" s="1"/>
  <c r="P13" i="26"/>
  <c r="Q13" i="26" s="1"/>
  <c r="P14" i="26"/>
  <c r="Q14" i="26" s="1"/>
  <c r="P15" i="26"/>
  <c r="Q15" i="26" s="1"/>
  <c r="P16" i="26"/>
  <c r="Q16" i="26" s="1"/>
  <c r="P17" i="26"/>
  <c r="Q17" i="26" s="1"/>
  <c r="P18" i="26"/>
  <c r="Q18" i="26" s="1"/>
  <c r="P19" i="26"/>
  <c r="Q19" i="26" s="1"/>
  <c r="P20" i="26"/>
  <c r="Q20" i="26" s="1"/>
  <c r="P21" i="26"/>
  <c r="Q21" i="26" s="1"/>
  <c r="P22" i="26"/>
  <c r="Q22" i="26" s="1"/>
  <c r="P23" i="26"/>
  <c r="Q23" i="26" s="1"/>
  <c r="P24" i="26"/>
  <c r="Q24" i="26" s="1"/>
  <c r="P25" i="26"/>
  <c r="Q25" i="26" s="1"/>
  <c r="P26" i="26"/>
  <c r="Q26" i="26" s="1"/>
  <c r="P27" i="26"/>
  <c r="Q27" i="26" s="1"/>
  <c r="P28" i="26"/>
  <c r="Q28" i="26" s="1"/>
  <c r="P29" i="26"/>
  <c r="Q29" i="26" s="1"/>
  <c r="P30" i="26"/>
  <c r="Q30" i="26" s="1"/>
  <c r="P31" i="26"/>
  <c r="Q31" i="26" s="1"/>
  <c r="P32" i="26"/>
  <c r="Q32" i="26" s="1"/>
  <c r="P33" i="26"/>
  <c r="Q33" i="26" s="1"/>
  <c r="P34" i="26"/>
  <c r="Q34" i="26" s="1"/>
  <c r="W39" i="24"/>
  <c r="X39" i="24"/>
  <c r="V40" i="24"/>
  <c r="Y41" i="24"/>
  <c r="Z40" i="24"/>
  <c r="J37" i="22"/>
  <c r="R35" i="26" l="1"/>
  <c r="S12" i="26"/>
  <c r="S15" i="26"/>
  <c r="S3" i="26"/>
  <c r="S19" i="26"/>
  <c r="S17" i="26"/>
  <c r="S14" i="26"/>
  <c r="S33" i="26"/>
  <c r="S32" i="26"/>
  <c r="S11" i="26"/>
  <c r="S10" i="26"/>
  <c r="S9" i="26"/>
  <c r="S28" i="26"/>
  <c r="S8" i="26"/>
  <c r="S27" i="26"/>
  <c r="R6" i="26"/>
  <c r="S7" i="26"/>
  <c r="S26" i="26"/>
  <c r="R24" i="26"/>
  <c r="S25" i="26"/>
  <c r="S4" i="26"/>
  <c r="S23" i="26"/>
  <c r="S5" i="26"/>
  <c r="S22" i="26"/>
  <c r="S6" i="26"/>
  <c r="S21" i="26"/>
  <c r="S35" i="26"/>
  <c r="S18" i="26"/>
  <c r="R15" i="26"/>
  <c r="S16" i="26"/>
  <c r="R34" i="26"/>
  <c r="S34" i="26"/>
  <c r="S13" i="26"/>
  <c r="S31" i="26"/>
  <c r="S30" i="26"/>
  <c r="S29" i="26"/>
  <c r="S24" i="26"/>
  <c r="S20" i="26"/>
  <c r="V41" i="24"/>
  <c r="X40" i="24"/>
  <c r="W40" i="24"/>
  <c r="Y42" i="24"/>
  <c r="Z41" i="24"/>
  <c r="J38" i="22"/>
  <c r="R3" i="26" l="1"/>
  <c r="R28" i="26"/>
  <c r="R9" i="26"/>
  <c r="R16" i="26"/>
  <c r="R4" i="26"/>
  <c r="R22" i="26"/>
  <c r="R12" i="26"/>
  <c r="R18" i="26"/>
  <c r="R19" i="26"/>
  <c r="R30" i="26"/>
  <c r="R29" i="26"/>
  <c r="R13" i="26"/>
  <c r="R32" i="26"/>
  <c r="R26" i="26"/>
  <c r="R10" i="26"/>
  <c r="R7" i="26"/>
  <c r="R20" i="26"/>
  <c r="R27" i="26"/>
  <c r="R14" i="26"/>
  <c r="R31" i="26"/>
  <c r="R25" i="26"/>
  <c r="R17" i="26"/>
  <c r="R5" i="26"/>
  <c r="R23" i="26"/>
  <c r="R33" i="26"/>
  <c r="R21" i="26"/>
  <c r="R8" i="26"/>
  <c r="R11" i="26"/>
  <c r="Z42" i="24"/>
  <c r="Y43" i="24"/>
  <c r="V42" i="24"/>
  <c r="X41" i="24"/>
  <c r="W41" i="24"/>
  <c r="J39" i="22"/>
  <c r="Y44" i="24" l="1"/>
  <c r="Z43" i="24"/>
  <c r="X42" i="24"/>
  <c r="V43" i="24"/>
  <c r="W42" i="24"/>
  <c r="J40" i="22"/>
  <c r="W43" i="24" l="1"/>
  <c r="V44" i="24"/>
  <c r="X43" i="24"/>
  <c r="Y45" i="24"/>
  <c r="Z44" i="24"/>
  <c r="J41" i="22"/>
  <c r="W44" i="24" l="1"/>
  <c r="V45" i="24"/>
  <c r="X44" i="24"/>
  <c r="Y46" i="24"/>
  <c r="Z45" i="24"/>
  <c r="J42" i="22"/>
  <c r="V46" i="24" l="1"/>
  <c r="X45" i="24"/>
  <c r="W45" i="24"/>
  <c r="Z46" i="24"/>
  <c r="Y47" i="24"/>
  <c r="J43" i="22"/>
  <c r="Y48" i="24" l="1"/>
  <c r="Z47" i="24"/>
  <c r="X46" i="24"/>
  <c r="V47" i="24"/>
  <c r="W46" i="24"/>
  <c r="J44" i="22"/>
  <c r="W47" i="24" l="1"/>
  <c r="V48" i="24"/>
  <c r="X47" i="24"/>
  <c r="Y49" i="24"/>
  <c r="Z48" i="24"/>
  <c r="J45" i="22"/>
  <c r="V49" i="24" l="1"/>
  <c r="X48" i="24"/>
  <c r="W48" i="24"/>
  <c r="Y50" i="24"/>
  <c r="Z49" i="24"/>
  <c r="J46" i="22"/>
  <c r="Z50" i="24" l="1"/>
  <c r="Y51" i="24"/>
  <c r="V50" i="24"/>
  <c r="X49" i="24"/>
  <c r="W49" i="24"/>
  <c r="J47" i="22"/>
  <c r="Y52" i="24" l="1"/>
  <c r="Z51" i="24"/>
  <c r="V51" i="24"/>
  <c r="X50" i="24"/>
  <c r="W50" i="24"/>
  <c r="J48" i="22"/>
  <c r="W51" i="24" l="1"/>
  <c r="X51" i="24"/>
  <c r="V52" i="24"/>
  <c r="Y53" i="24"/>
  <c r="Z52" i="24"/>
  <c r="J49" i="22"/>
  <c r="Y54" i="24" l="1"/>
  <c r="Z53" i="24"/>
  <c r="X52" i="24"/>
  <c r="W52" i="24"/>
  <c r="V53" i="24"/>
  <c r="J50" i="22"/>
  <c r="V54" i="24" l="1"/>
  <c r="X53" i="24"/>
  <c r="W53" i="24"/>
  <c r="Z54" i="24"/>
  <c r="Y55" i="24"/>
  <c r="J51" i="22"/>
  <c r="Y56" i="24" l="1"/>
  <c r="Z55" i="24"/>
  <c r="X54" i="24"/>
  <c r="V55" i="24"/>
  <c r="W54" i="24"/>
  <c r="J52" i="22"/>
  <c r="W55" i="24" l="1"/>
  <c r="V56" i="24"/>
  <c r="X55" i="24"/>
  <c r="Y57" i="24"/>
  <c r="Z56" i="24"/>
  <c r="J53" i="22"/>
  <c r="X56" i="24" l="1"/>
  <c r="V57" i="24"/>
  <c r="W56" i="24"/>
  <c r="Y58" i="24"/>
  <c r="Z58" i="24" s="1"/>
  <c r="Z57" i="24"/>
  <c r="J54" i="22"/>
  <c r="V58" i="24" l="1"/>
  <c r="X57" i="24"/>
  <c r="W57" i="24"/>
  <c r="J55" i="22"/>
  <c r="X58" i="24" l="1"/>
  <c r="V59" i="24"/>
  <c r="W58" i="24"/>
  <c r="J56" i="22"/>
  <c r="W59" i="24" l="1"/>
  <c r="V60" i="24"/>
  <c r="X59" i="24"/>
  <c r="J57" i="22"/>
  <c r="X60" i="24" l="1"/>
  <c r="V61" i="24"/>
  <c r="W60" i="24"/>
  <c r="J58" i="22"/>
  <c r="W61" i="24" l="1"/>
  <c r="V62" i="24"/>
  <c r="X61" i="24"/>
  <c r="J59" i="22"/>
  <c r="V63" i="24" l="1"/>
  <c r="X62" i="24"/>
  <c r="W62" i="24"/>
  <c r="J60" i="22"/>
  <c r="X63" i="24" l="1"/>
  <c r="V64" i="24"/>
  <c r="W63" i="24"/>
  <c r="J61" i="22"/>
  <c r="X64" i="24" l="1"/>
  <c r="W64" i="24"/>
  <c r="V65" i="24"/>
  <c r="J62" i="22"/>
  <c r="V66" i="24" l="1"/>
  <c r="W65" i="24"/>
  <c r="X65" i="24"/>
  <c r="J63" i="22"/>
  <c r="X66" i="24" l="1"/>
  <c r="V67" i="24"/>
  <c r="W66" i="24"/>
  <c r="J64" i="22"/>
  <c r="V68" i="24" l="1"/>
  <c r="X67" i="24"/>
  <c r="W67" i="24"/>
  <c r="J65" i="22"/>
  <c r="V69" i="24" l="1"/>
  <c r="X68" i="24"/>
  <c r="W68" i="24"/>
  <c r="J66" i="22"/>
  <c r="V70" i="24" l="1"/>
  <c r="X69" i="24"/>
  <c r="W69" i="24"/>
  <c r="J67" i="22"/>
  <c r="V71" i="24" l="1"/>
  <c r="X70" i="24"/>
  <c r="W70" i="24"/>
  <c r="J68" i="22"/>
  <c r="X71" i="24" l="1"/>
  <c r="V72" i="24"/>
  <c r="W71" i="24"/>
  <c r="X72" i="24" l="1"/>
  <c r="W72" i="2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Robert Glaubius</author>
  </authors>
  <commentList>
    <comment ref="B9" authorId="0" shapeId="0" xr:uid="{D568463E-4EC9-4DC8-8D09-A6308B9BA9C1}">
      <text>
        <r>
          <rPr>
            <sz val="9"/>
            <color indexed="81"/>
            <rFont val="Tahoma"/>
            <family val="2"/>
          </rPr>
          <t xml:space="preserve">Females who inject drugs
</t>
        </r>
      </text>
    </comment>
    <comment ref="C9" authorId="0" shapeId="0" xr:uid="{ADBDB73D-D154-42F7-BC6C-C208EBC317F1}">
      <text>
        <r>
          <rPr>
            <sz val="9"/>
            <color indexed="81"/>
            <rFont val="Tahoma"/>
            <family val="2"/>
          </rPr>
          <t>Males who inject drugs</t>
        </r>
      </text>
    </comment>
    <comment ref="D9" authorId="0" shapeId="0" xr:uid="{D09DFE4E-CDEB-4E1C-84CA-0F23094D0232}">
      <text>
        <r>
          <rPr>
            <sz val="9"/>
            <color indexed="81"/>
            <rFont val="Tahoma"/>
            <family val="2"/>
          </rPr>
          <t xml:space="preserve">Female sex workers
</t>
        </r>
      </text>
    </comment>
    <comment ref="E9" authorId="0" shapeId="0" xr:uid="{0F7F482F-277F-4156-805B-CE849D1583ED}">
      <text>
        <r>
          <rPr>
            <sz val="9"/>
            <color indexed="81"/>
            <rFont val="Tahoma"/>
            <family val="2"/>
          </rPr>
          <t xml:space="preserve">Male clients of female sex workers
</t>
        </r>
      </text>
    </comment>
    <comment ref="F9" authorId="0" shapeId="0" xr:uid="{D3AF5210-721D-4970-8F36-21E9210C62DC}">
      <text>
        <r>
          <rPr>
            <sz val="9"/>
            <color indexed="81"/>
            <rFont val="Tahoma"/>
            <family val="2"/>
          </rPr>
          <t>Men who have sex with men</t>
        </r>
      </text>
    </comment>
    <comment ref="G9" authorId="0" shapeId="0" xr:uid="{010F28D6-EE96-4314-B1D3-AA5A0187FF69}">
      <text>
        <r>
          <rPr>
            <sz val="9"/>
            <color indexed="81"/>
            <rFont val="Tahoma"/>
            <family val="2"/>
          </rPr>
          <t xml:space="preserve">Transgender women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<sst xmlns="http://schemas.openxmlformats.org/spreadsheetml/2006/main" count="1324" uniqueCount="466">
  <si>
    <t>Valid start years</t>
  </si>
  <si>
    <t>Valid final years</t>
  </si>
  <si>
    <t>First year</t>
  </si>
  <si>
    <t>Final year</t>
  </si>
  <si>
    <t>TAG</t>
  </si>
  <si>
    <t>VALUE</t>
  </si>
  <si>
    <t>first.year</t>
  </si>
  <si>
    <t>final.year</t>
  </si>
  <si>
    <t>upd.file</t>
  </si>
  <si>
    <t>Boolean</t>
  </si>
  <si>
    <t>Use PASFRs from UPD file?</t>
  </si>
  <si>
    <t>NOTES</t>
  </si>
  <si>
    <t>Select from dropdown</t>
  </si>
  <si>
    <t>Goals ARM input workbook</t>
  </si>
  <si>
    <t>Config</t>
  </si>
  <si>
    <t>The Goals ARM R interface reads configuration variables from this worksheet</t>
  </si>
  <si>
    <t>Sheets</t>
  </si>
  <si>
    <t>SheetData</t>
  </si>
  <si>
    <r>
      <t xml:space="preserve">Workbook metadata, </t>
    </r>
    <r>
      <rPr>
        <sz val="11"/>
        <color rgb="FFFF0000"/>
        <rFont val="Calibri"/>
        <family val="2"/>
        <scheme val="minor"/>
      </rPr>
      <t>please do not edit</t>
    </r>
  </si>
  <si>
    <t>Specify the path and filename to a UPD file</t>
  </si>
  <si>
    <t>FertilityInputs</t>
  </si>
  <si>
    <t>use.upd.pasfrs</t>
  </si>
  <si>
    <t>INPUT</t>
  </si>
  <si>
    <t>Color coding</t>
  </si>
  <si>
    <t>General notes</t>
  </si>
  <si>
    <t>CAUTION</t>
  </si>
  <si>
    <t>Do not add, delete, or move cells, as this may prevent correct model operation</t>
  </si>
  <si>
    <t>Users may edit white cells. Users should not edit colored cells, as this may prevent correct model operation</t>
  </si>
  <si>
    <t>Use net migration from UPD file?</t>
  </si>
  <si>
    <t>use.upd.migr</t>
  </si>
  <si>
    <t>Total net migrants per year</t>
  </si>
  <si>
    <t>Male</t>
  </si>
  <si>
    <t>Female</t>
  </si>
  <si>
    <t>Percent distribution of male migrants by age</t>
  </si>
  <si>
    <t>0-4</t>
  </si>
  <si>
    <t>5-9</t>
  </si>
  <si>
    <t>10-14</t>
  </si>
  <si>
    <t>15-19</t>
  </si>
  <si>
    <t>20-24</t>
  </si>
  <si>
    <t>25-29</t>
  </si>
  <si>
    <t>30-34</t>
  </si>
  <si>
    <t>35-39</t>
  </si>
  <si>
    <t>40-44</t>
  </si>
  <si>
    <t>45-49</t>
  </si>
  <si>
    <t>50-54</t>
  </si>
  <si>
    <t>55-59</t>
  </si>
  <si>
    <t>60-64</t>
  </si>
  <si>
    <t>65-69</t>
  </si>
  <si>
    <t>70-74</t>
  </si>
  <si>
    <t>75-79</t>
  </si>
  <si>
    <t>80+</t>
  </si>
  <si>
    <t>Percent distribution of female migrants by age</t>
  </si>
  <si>
    <t>Age distribution of fertility (%)</t>
  </si>
  <si>
    <t>Median age at first sex</t>
  </si>
  <si>
    <t>Scale</t>
  </si>
  <si>
    <t>Location</t>
  </si>
  <si>
    <t>MigrInputs</t>
  </si>
  <si>
    <t>PopSizeInputs</t>
  </si>
  <si>
    <t>This specifies parameters that determine the size of behavioral risk groups</t>
  </si>
  <si>
    <t>This specifies fertility-related inputs, as in DemProj. If indicated in Config, these will override inputs from a UPD file</t>
  </si>
  <si>
    <t>This specifies net migration inputs, as in DemProj. If indicated in Config, these will override inputs from a UPD file</t>
  </si>
  <si>
    <t>MSM</t>
  </si>
  <si>
    <t>FSW</t>
  </si>
  <si>
    <t>VISUALIZATION</t>
  </si>
  <si>
    <t>If TRUE, PASFRs in FertilityInputs tab are ignored</t>
  </si>
  <si>
    <t>If TRUE, net migration inputs in MigrInputs tab are ignored</t>
  </si>
  <si>
    <t>HIV incidence</t>
  </si>
  <si>
    <t>Adults 15-49, % per year</t>
  </si>
  <si>
    <t>Use direct incidence input?</t>
  </si>
  <si>
    <t>If TRUE, incidence in the DirectIncidence tab is used instead of calculating sexual HIV transmission</t>
  </si>
  <si>
    <t>use.direct.inci</t>
  </si>
  <si>
    <t>Incidence by age</t>
  </si>
  <si>
    <t>Male incidence rate ratios</t>
  </si>
  <si>
    <t>Female incidence rate ratios</t>
  </si>
  <si>
    <t>Incidence by behavioral risk</t>
  </si>
  <si>
    <t>Males</t>
  </si>
  <si>
    <t>Never had sex</t>
  </si>
  <si>
    <t>Never married</t>
  </si>
  <si>
    <t>Previously married</t>
  </si>
  <si>
    <t>Married or in stable union</t>
  </si>
  <si>
    <t>PWID</t>
  </si>
  <si>
    <t>Men who have sex with men</t>
  </si>
  <si>
    <t>Females</t>
  </si>
  <si>
    <t>Female sex workers</t>
  </si>
  <si>
    <t>Incidence by sex</t>
  </si>
  <si>
    <t>Ratio of female to male incidence</t>
  </si>
  <si>
    <t>15 - 24</t>
  </si>
  <si>
    <t>25 - 34</t>
  </si>
  <si>
    <t>35 - 44</t>
  </si>
  <si>
    <t>Reduction in male susceptibility when circumcised, %</t>
  </si>
  <si>
    <t>Age</t>
  </si>
  <si>
    <t>Male circumcision annual uptake rates (%/year, exclude traditional circumcision in settings where this is believed ineffective against HIV)</t>
  </si>
  <si>
    <t>Annual rate of progression to the next lower CD4 category (events/year)</t>
  </si>
  <si>
    <t>Annual rate of HIV-related mortality when not on ART (events/year)</t>
  </si>
  <si>
    <t>effect.vmmc</t>
  </si>
  <si>
    <t>Primary</t>
  </si>
  <si>
    <t>[0,50)</t>
  </si>
  <si>
    <t>[50,100)</t>
  </si>
  <si>
    <t>[100,200)</t>
  </si>
  <si>
    <t>[200,350)</t>
  </si>
  <si>
    <t>[350,500)</t>
  </si>
  <si>
    <t>45+</t>
  </si>
  <si>
    <t>HIV Stage</t>
  </si>
  <si>
    <t>Fertility multiplier by age for HIV+ women off ART</t>
  </si>
  <si>
    <t>Fertility multiplier by age for HIV+ women on ART</t>
  </si>
  <si>
    <t>Fertility multiplier by CD4 for HIV+ women off ART</t>
  </si>
  <si>
    <t>Local adjustment factor</t>
  </si>
  <si>
    <t>Value</t>
  </si>
  <si>
    <t>UPD file</t>
  </si>
  <si>
    <t>14-year-olds living with HIV</t>
  </si>
  <si>
    <t>CD4</t>
  </si>
  <si>
    <t>Sex</t>
  </si>
  <si>
    <t>Status</t>
  </si>
  <si>
    <t>[750,1000)</t>
  </si>
  <si>
    <t>[500,750)</t>
  </si>
  <si>
    <t>&lt;200</t>
  </si>
  <si>
    <t>Off ART, HIV during breastfeeding at 0-6 months</t>
  </si>
  <si>
    <t>Off ART, HIV during breastfeeding at 6-12 months</t>
  </si>
  <si>
    <t>On ART for 0-6 months</t>
  </si>
  <si>
    <t>On ART for 7-12 months</t>
  </si>
  <si>
    <t>On ART for 12+ months</t>
  </si>
  <si>
    <t>Off ART, HIV during breastfeeding at &gt;12 months</t>
  </si>
  <si>
    <t>Off ART, perinatal HIV</t>
  </si>
  <si>
    <t>Use direct input of CLHIV?</t>
  </si>
  <si>
    <t>If TRUE, numbers of children living with HIV are taken from the DirectCLHIV tab instead of calculated</t>
  </si>
  <si>
    <t>use.direct.clhiv</t>
  </si>
  <si>
    <t>DirectCLHIV</t>
  </si>
  <si>
    <t>Specifies numbers of 14-year-olds living with HIV from Spectrum. If indicated in Config, Goals ARM will use these instead of calculating vertical HIV transmission.</t>
  </si>
  <si>
    <t>1000+</t>
  </si>
  <si>
    <t>Number of adults receiving ART</t>
  </si>
  <si>
    <t>Percent of PLHIV receiving ART</t>
  </si>
  <si>
    <t>ART mortality ratio</t>
  </si>
  <si>
    <t>Eligibility for treatment</t>
  </si>
  <si>
    <t>CD4 cell count threshold</t>
  </si>
  <si>
    <t>&lt;12 months on ART</t>
  </si>
  <si>
    <t>12+ months on ART</t>
  </si>
  <si>
    <t>Extent that ART uptake depends on expected mortality by HIV stage, %</t>
  </si>
  <si>
    <t>art.mort.weight</t>
  </si>
  <si>
    <t>Transgender women</t>
  </si>
  <si>
    <t>DirectIncidenceInputs</t>
  </si>
  <si>
    <t>This specifies 15-49 incidence overall and rate ratios for disaggregating incidence by age, sex, and behavioral risk group. You must indicate in config if you want to use these instead of mechanistically calculating HIV transmission.</t>
  </si>
  <si>
    <t>Transgender</t>
  </si>
  <si>
    <t>Notes</t>
  </si>
  <si>
    <t>Par</t>
  </si>
  <si>
    <t>Preferential mixing weight, %</t>
  </si>
  <si>
    <t>Sexual partnerships do not form between groups</t>
  </si>
  <si>
    <t>Sexual partnerships may form between groups</t>
  </si>
  <si>
    <t>Group by row prefers sexual partnerships with group by column</t>
  </si>
  <si>
    <t>KEY</t>
  </si>
  <si>
    <r>
      <t xml:space="preserve">Goals ARM incorporates heterosexual and same-sex sexual transmission of HIV. These behaviors are encoded by specifying which behavioral risk groups </t>
    </r>
    <r>
      <rPr>
        <b/>
        <sz val="11"/>
        <color theme="1"/>
        <rFont val="Calibri"/>
        <family val="2"/>
        <scheme val="minor"/>
      </rPr>
      <t>can</t>
    </r>
    <r>
      <rPr>
        <sz val="11"/>
        <color theme="1"/>
        <rFont val="Calibri"/>
        <family val="2"/>
        <scheme val="minor"/>
      </rPr>
      <t xml:space="preserve"> mix, and which groups </t>
    </r>
    <r>
      <rPr>
        <b/>
        <sz val="11"/>
        <color theme="1"/>
        <rFont val="Calibri"/>
        <family val="2"/>
        <scheme val="minor"/>
      </rPr>
      <t>prefer</t>
    </r>
    <r>
      <rPr>
        <sz val="11"/>
        <color theme="1"/>
        <rFont val="Calibri"/>
        <family val="2"/>
        <scheme val="minor"/>
      </rPr>
      <t xml:space="preserve"> to mix. All partners of groups on the left will come from groups they can mix with, but with an emphasis on groups they prefer to mix with.</t>
    </r>
  </si>
  <si>
    <t>Partner age differences</t>
  </si>
  <si>
    <t>target</t>
  </si>
  <si>
    <t>shift</t>
  </si>
  <si>
    <t>mean</t>
  </si>
  <si>
    <t>theta</t>
  </si>
  <si>
    <t>scale</t>
  </si>
  <si>
    <t>shape</t>
  </si>
  <si>
    <t>f(theta)</t>
  </si>
  <si>
    <t>f'(theta)</t>
  </si>
  <si>
    <t>variance</t>
  </si>
  <si>
    <t>residual</t>
  </si>
  <si>
    <t>Age diff.</t>
  </si>
  <si>
    <t>Partnership formation</t>
  </si>
  <si>
    <t>LOCAL CALCULATIONS</t>
  </si>
  <si>
    <t>Age differences</t>
  </si>
  <si>
    <t>Prob.</t>
  </si>
  <si>
    <t>Given the mean and variance in partner age differences, we use the Newton-Raphson method to approximate corresponding shape and scale parameters of the Fisk distribution.</t>
  </si>
  <si>
    <t>Step 1</t>
  </si>
  <si>
    <t>Step 2</t>
  </si>
  <si>
    <t>Step 3</t>
  </si>
  <si>
    <t>Step 0</t>
  </si>
  <si>
    <t>Step 4</t>
  </si>
  <si>
    <t>These statistics describe the difference between male and female partners' ages in heterosexual partnerships (male's age minus female's age).</t>
  </si>
  <si>
    <t>Overview</t>
  </si>
  <si>
    <t>Inputs that vary over time must be specified for 1970-2050. Projections will use a subset of these inputs based on the projection start and final years specified in the "Config" sheet.</t>
  </si>
  <si>
    <t>Sheets in this workbook group Goals ARM inputs that pertain to specific model processes.</t>
  </si>
  <si>
    <t>Same sex age differences are zero on average</t>
  </si>
  <si>
    <t>Heterosexual age difference, mean</t>
  </si>
  <si>
    <t>Heterosexual age difference, variance</t>
  </si>
  <si>
    <t>Same-sex age difference, variance</t>
  </si>
  <si>
    <t>transmit.f2m</t>
  </si>
  <si>
    <t>transmit.m2f</t>
  </si>
  <si>
    <t>transmit.m2m</t>
  </si>
  <si>
    <t>Probability of sexual HIV transmission per sex act</t>
  </si>
  <si>
    <t>Female to male, %</t>
  </si>
  <si>
    <t>Asymptomatic</t>
  </si>
  <si>
    <t>Symptomatic</t>
  </si>
  <si>
    <t>Primary infection</t>
  </si>
  <si>
    <t>transmit.primary</t>
  </si>
  <si>
    <t>Odds ratio vs. asymptomatic infection</t>
  </si>
  <si>
    <t>transmit.art.vs</t>
  </si>
  <si>
    <t>Baseline</t>
  </si>
  <si>
    <t>Male to female</t>
  </si>
  <si>
    <t>Male to male</t>
  </si>
  <si>
    <t>Odds ratio vs. female to male</t>
  </si>
  <si>
    <t>Risk of sexual HIV transmission on ART</t>
  </si>
  <si>
    <t>Virally suppressed</t>
  </si>
  <si>
    <t>Odds ratio vs. not on ART</t>
  </si>
  <si>
    <t>Risk of sexual HIV transmission by HIV stage if not on ART</t>
  </si>
  <si>
    <t>Viremic</t>
  </si>
  <si>
    <t>Male, 15-24</t>
  </si>
  <si>
    <t>Male, 25-34</t>
  </si>
  <si>
    <t>Male, 35-44</t>
  </si>
  <si>
    <t>Male, 45+</t>
  </si>
  <si>
    <t>Female, 15-24</t>
  </si>
  <si>
    <t>Female, 25-34</t>
  </si>
  <si>
    <t>Female, 35-44</t>
  </si>
  <si>
    <t>Female, 45+</t>
  </si>
  <si>
    <t>transmit.chronic</t>
  </si>
  <si>
    <t>transmit.symptom</t>
  </si>
  <si>
    <t>transmit.art.vf</t>
  </si>
  <si>
    <t>PartnershipInputs</t>
  </si>
  <si>
    <t>Used to specify inputs governing partnership formation rates and mixing preferences by age</t>
  </si>
  <si>
    <t>MixingMatrix</t>
  </si>
  <si>
    <t>Used to specify mixing by behavioral risk group</t>
  </si>
  <si>
    <t>ContactInputs</t>
  </si>
  <si>
    <t>Used to specify rates of sexual contact and condom use</t>
  </si>
  <si>
    <t>Sex acts per partner per year</t>
  </si>
  <si>
    <t>Casual partnerships</t>
  </si>
  <si>
    <t>Commercial partnerships</t>
  </si>
  <si>
    <t>Partnerships between MSM</t>
  </si>
  <si>
    <t>Condom use at last sex, %</t>
  </si>
  <si>
    <t>EpiInputs</t>
  </si>
  <si>
    <t>HIVDiseaseInputs</t>
  </si>
  <si>
    <t>Used to specify disease progression and HIV-related mortality rates</t>
  </si>
  <si>
    <t>ARTAdultInputs</t>
  </si>
  <si>
    <t>Used to enter adult ART eligibility criteria; ART coverage, retention, and viral suppression levels; and trends in HIV-related mortality over time</t>
  </si>
  <si>
    <t>Condom efficacy, %</t>
  </si>
  <si>
    <t>effect.condom</t>
  </si>
  <si>
    <t>Epidemic start year</t>
  </si>
  <si>
    <t>Initial epidemic pulse, %</t>
  </si>
  <si>
    <t>seed.time</t>
  </si>
  <si>
    <t>seed.prev</t>
  </si>
  <si>
    <t>Used to specify HIV transmission risks and epidemic initial conditions</t>
  </si>
  <si>
    <t>CD4 count after primary HIV infection, %</t>
  </si>
  <si>
    <t>Mean</t>
  </si>
  <si>
    <t>shape1</t>
  </si>
  <si>
    <t>shape2</t>
  </si>
  <si>
    <t>inputs/Malawi_454_22.upd</t>
  </si>
  <si>
    <t>Men</t>
  </si>
  <si>
    <t>Women</t>
  </si>
  <si>
    <t>Main partnerships</t>
  </si>
  <si>
    <t>Annual rate of HIV-related mortality when ART, [0,6) months (events/year)</t>
  </si>
  <si>
    <t>Annual rate of HIV-related mortality when ART, [6,12) months (events/year)</t>
  </si>
  <si>
    <r>
      <t xml:space="preserve">Annual rate of HIV-related mortality when ART, </t>
    </r>
    <r>
      <rPr>
        <b/>
        <sz val="11"/>
        <color theme="1"/>
        <rFont val="Calibri"/>
        <family val="2"/>
      </rPr>
      <t>≥</t>
    </r>
    <r>
      <rPr>
        <b/>
        <sz val="11"/>
        <color theme="1"/>
        <rFont val="Calibri"/>
        <family val="2"/>
        <scheme val="minor"/>
      </rPr>
      <t xml:space="preserve"> 12 months (events/year)</t>
    </r>
  </si>
  <si>
    <r>
      <rPr>
        <b/>
        <sz val="11"/>
        <color theme="1"/>
        <rFont val="Calibri"/>
        <family val="2"/>
      </rPr>
      <t>≥</t>
    </r>
    <r>
      <rPr>
        <b/>
        <sz val="11"/>
        <color theme="1"/>
        <rFont val="Calibri"/>
        <family val="2"/>
        <scheme val="minor"/>
      </rPr>
      <t>500</t>
    </r>
  </si>
  <si>
    <t>Percent who interrupt ART each year</t>
  </si>
  <si>
    <t>Percent on ART who are virally suppressed</t>
  </si>
  <si>
    <t>Spectrum as-is</t>
  </si>
  <si>
    <t>Distribution of new infections by CD4 count</t>
  </si>
  <si>
    <t>45 - 54</t>
  </si>
  <si>
    <t>&gt; 500</t>
  </si>
  <si>
    <t>≥500</t>
  </si>
  <si>
    <t>350 - 500</t>
  </si>
  <si>
    <t>250 - 349</t>
  </si>
  <si>
    <t>200 - 249</t>
  </si>
  <si>
    <t>100 - 199</t>
  </si>
  <si>
    <t>50 - 99</t>
  </si>
  <si>
    <t>&lt; 50</t>
  </si>
  <si>
    <t>Annual rate of progression to next lower CD4 category</t>
  </si>
  <si>
    <t>Annual probability of HIV-related mortality when not on ART</t>
  </si>
  <si>
    <t>Annual rate of HIV-related mortality when not on ART</t>
  </si>
  <si>
    <t>Average stage duration, Spectrum</t>
  </si>
  <si>
    <t>Average stage duration</t>
  </si>
  <si>
    <t>Average survival time upon entering the stage, Spectrum</t>
  </si>
  <si>
    <t>Average survival time upon entering the stage</t>
  </si>
  <si>
    <t>Average survival time after HIV infection, Spectrum</t>
  </si>
  <si>
    <t>Average survival time after HIV infection</t>
  </si>
  <si>
    <t>Unnormalized [200,350) entry probabilities</t>
  </si>
  <si>
    <t>Scale factors</t>
  </si>
  <si>
    <r>
      <t xml:space="preserve">Start </t>
    </r>
    <r>
      <rPr>
        <sz val="11"/>
        <color theme="1"/>
        <rFont val="Calibri"/>
        <family val="2"/>
      </rPr>
      <t>≥</t>
    </r>
    <r>
      <rPr>
        <sz val="8.25"/>
        <color theme="1"/>
        <rFont val="Calibri"/>
        <family val="2"/>
      </rPr>
      <t xml:space="preserve"> </t>
    </r>
    <r>
      <rPr>
        <sz val="11"/>
        <color theme="1"/>
        <rFont val="Calibri"/>
        <family val="2"/>
        <scheme val="minor"/>
      </rPr>
      <t>350</t>
    </r>
  </si>
  <si>
    <t>Start 250</t>
  </si>
  <si>
    <t>Duration [200,350)</t>
  </si>
  <si>
    <t>Average</t>
  </si>
  <si>
    <t>Probability [200,350) left via progression</t>
  </si>
  <si>
    <t>Aggregate [200,250) and [250,350) into a single [200,350) category</t>
  </si>
  <si>
    <t>Add primary infection - all new infections pass through primary infection before being distributed to CD4 categories</t>
  </si>
  <si>
    <t>Original progression rates from AIM</t>
  </si>
  <si>
    <r>
      <rPr>
        <b/>
        <sz val="11"/>
        <color rgb="FFFF0000"/>
        <rFont val="Calibri"/>
        <family val="2"/>
        <scheme val="minor"/>
      </rPr>
      <t>ADJUSTED</t>
    </r>
    <r>
      <rPr>
        <b/>
        <sz val="11"/>
        <color theme="1"/>
        <rFont val="Calibri"/>
        <family val="2"/>
        <scheme val="minor"/>
      </rPr>
      <t xml:space="preserve"> Annual rate of progression to next lower CD4 category</t>
    </r>
  </si>
  <si>
    <t>Date</t>
  </si>
  <si>
    <t>Person</t>
  </si>
  <si>
    <t>Rob Glaubius</t>
  </si>
  <si>
    <t>Description</t>
  </si>
  <si>
    <t>Created example workbook. Simple example uses Spectrum default demographic and HIV inputs for Malawi. Incidence is assumed homogeneous across behavioral risk groups for simplicity. Mechanistic HIV incidence inputs in PopSizeInputs, PartnershipInputs, and ContactInputs are placeholder values that may not resemble any real HIV epidemic.</t>
  </si>
  <si>
    <t>MODEL INPUTS</t>
  </si>
  <si>
    <t>Input</t>
  </si>
  <si>
    <t>Age distribution</t>
  </si>
  <si>
    <t>Freq.</t>
  </si>
  <si>
    <t>Median</t>
  </si>
  <si>
    <t>Median age at first marriage or cohabitation</t>
  </si>
  <si>
    <t>Average duration of marriage or cohabitation, years</t>
  </si>
  <si>
    <t>FWID</t>
  </si>
  <si>
    <t>MWID</t>
  </si>
  <si>
    <t>CLIENTS</t>
  </si>
  <si>
    <t>TGW</t>
  </si>
  <si>
    <t>Hover over a population name for a description</t>
  </si>
  <si>
    <t>% of 15-49 year-olds in behavioral risk group</t>
  </si>
  <si>
    <t>Do people stay in this group for the rest of their lives?</t>
  </si>
  <si>
    <t>Average duration of high risk behavior, years</t>
  </si>
  <si>
    <t>Ignored if membership is lifelong</t>
  </si>
  <si>
    <t>Median age</t>
  </si>
  <si>
    <t>Age distribution shape parameter</t>
  </si>
  <si>
    <t>Select population age distribution to display:</t>
  </si>
  <si>
    <t>Clients of female sex workers</t>
  </si>
  <si>
    <t>Lifetime non-marital, non-cohabiting partners</t>
  </si>
  <si>
    <t>Partners by age</t>
  </si>
  <si>
    <t>These distributions specify the % of lifetime non-marital, non-cohabiting partners acquired at each age.</t>
  </si>
  <si>
    <t>Partners by behavioral risk group</t>
  </si>
  <si>
    <t>Specify relative rates of non-marital, non-cohabiting partnership formation by behavioral risk group, relative to the "never married" group.</t>
  </si>
  <si>
    <t>People who inject drugs</t>
  </si>
  <si>
    <t>Female sex workers and male clients</t>
  </si>
  <si>
    <t>These weights specify the % of new non-marital, non-cohabiting partners that come from preferred behavioral risk groups (specified in the MixingMatrix tab).</t>
  </si>
  <si>
    <t>Married or cohabiting, %</t>
  </si>
  <si>
    <t>Marital status is inputted only for key populations and specifies the proportion who have a long-term opposite-sex partner. Marital and cohabiting status in other populations is goverened by dynamics in the PopSizeInputs tab.</t>
  </si>
  <si>
    <t>The lifetime non-marital, non-cohabiting partners input specifies the average number of partners a person would have between ages 15-80 if they remained in the never married group throughout.</t>
  </si>
  <si>
    <t>Married or cohabiting</t>
  </si>
  <si>
    <t>Updated PopSizeInputs, DirectIncidenceInputs, PartnershipInputs, and MixingMatrix for the addition of clients of female sex workers to the model.</t>
  </si>
  <si>
    <t>PopSizeInputs key population age distribution now sums to 1 between ages 15 and 79.</t>
  </si>
  <si>
    <t>Force of infection from unsafe injecting practices</t>
  </si>
  <si>
    <t>% of PWID who share needles</t>
  </si>
  <si>
    <t>Added needle sharing and force of infection in PWID to the ContactInputs tab.</t>
  </si>
  <si>
    <t>HIV fertility reductions by CD4 category now assume primary and CD4&gt;500 have the same FRR and the FRR for CD4 200-350 is the weighted average of 200-250 and 250-350.</t>
  </si>
  <si>
    <t>Parameters needed for model fitting, but not used for HIV epidemic model simulation otherwise.</t>
  </si>
  <si>
    <t>Added a FittingParams sheet to store (currently) ANC prevalence likelihood model parameters</t>
  </si>
  <si>
    <t>ANC-SS bias</t>
  </si>
  <si>
    <t>ANC-RT calibration parameter</t>
  </si>
  <si>
    <t>ancss.bias</t>
  </si>
  <si>
    <t>Average difference between site-level ANC prevalence from sentinel surveillance vs. routine testing, on probit scale</t>
  </si>
  <si>
    <t>Average difference between site-level ANC sentinel surveillance prevalence and prevalence in pregnant women, on probit scale</t>
  </si>
  <si>
    <t>ancrt.bias</t>
  </si>
  <si>
    <t>Variance inflation, ANC site</t>
  </si>
  <si>
    <t>Variance inflation, ANC census</t>
  </si>
  <si>
    <t>var.infl.site</t>
  </si>
  <si>
    <t>var.infl.census</t>
  </si>
  <si>
    <t>Variance inflation parameter, allows for non-sampling error in prevalence estimates from ANC sites</t>
  </si>
  <si>
    <t>Variance inflation parameter, allows for non-sampling error in prevalence estimates from national routine testing at ANC</t>
  </si>
  <si>
    <t>Updated FittingParams sheet with ANC likelihood parameters fitted conditional on other assumptions in this workbook.</t>
  </si>
  <si>
    <t>Tab used for initializing model fitting</t>
  </si>
  <si>
    <t>LikelihoodInputs</t>
  </si>
  <si>
    <t>FittingInputs</t>
  </si>
  <si>
    <t>Updated ANC inputs, male-to-female transmission, male and female partnership exposure, and the HIV fertility local adjustment factor values based on pilot model fitting runs.</t>
  </si>
  <si>
    <t>Added an "LikelihoodInputs" sheet so that these could be stored distinct from the model fitting sheet.</t>
  </si>
  <si>
    <t>Renamed "FittingParams" to "FittingInputs" for consistency with other tab names.</t>
  </si>
  <si>
    <t>Sorted this sheet so that the newest items are on top.</t>
  </si>
  <si>
    <t>Odds ratio of male-to-female transmission relative to female-to-male</t>
  </si>
  <si>
    <t>Epidemiological inputs</t>
  </si>
  <si>
    <t>Likelihood model parameters</t>
  </si>
  <si>
    <t>Behavioral inputs</t>
  </si>
  <si>
    <t>lt.partner.f</t>
  </si>
  <si>
    <t>lt.partner.m</t>
  </si>
  <si>
    <t>HIV fertility reduction local adjustment factor</t>
  </si>
  <si>
    <t>hiv.frr.laf</t>
  </si>
  <si>
    <t>INITIAL VALUE</t>
  </si>
  <si>
    <t>PRIOR</t>
  </si>
  <si>
    <t>Distribution</t>
  </si>
  <si>
    <t>Gamma</t>
  </si>
  <si>
    <t>Beta</t>
  </si>
  <si>
    <t>Normal</t>
  </si>
  <si>
    <t>USE IN FIT?</t>
  </si>
  <si>
    <t>PARAMETER 1</t>
  </si>
  <si>
    <t>PARAMETER 2</t>
  </si>
  <si>
    <t>Shape</t>
  </si>
  <si>
    <t>Std. Dev.</t>
  </si>
  <si>
    <t>Rate</t>
  </si>
  <si>
    <t>Used for proportions</t>
  </si>
  <si>
    <t>Used for non-negative values</t>
  </si>
  <si>
    <t>Used for values that can be positive or negative</t>
  </si>
  <si>
    <t>Lognormal</t>
  </si>
  <si>
    <t>Used for non-negative values. Mean and standard deviation are on log scale.</t>
  </si>
  <si>
    <t>Prior distribution sources</t>
  </si>
  <si>
    <t>boily2009lancet, hughes2012jid</t>
  </si>
  <si>
    <t>hughes2012jid suggests M2F and F2M transmission rates are the same after adjusting for confounding. Some of these confounders are not included in our model.</t>
  </si>
  <si>
    <t>Malawi-specific value based on posterior estimate from Jeff Eaton's unpublished manuscript for the 2019 supplement on HIV estimates</t>
  </si>
  <si>
    <t>Assumed, parameter interpretation and prior needs to be refined.</t>
  </si>
  <si>
    <t>sheng2017aids</t>
  </si>
  <si>
    <t>eaton2017aids</t>
  </si>
  <si>
    <t>Overhauled the FittingInputs tab.</t>
  </si>
  <si>
    <t>Initial epidemic pulse</t>
  </si>
  <si>
    <t>This must be expressed as a proportion, not a percentage</t>
  </si>
  <si>
    <t>hogan2010sti</t>
  </si>
  <si>
    <t>EPP uses Uniform(1E-13,0.0025). Beta(6.75, 4600) has mode at the midpoint of [0,0.0025] and a 5% chance of exceeding 0.0025. If the fitted value exceeds 0.0025, consider refitting with an earlier epidemic start year.</t>
  </si>
  <si>
    <t>Added the initial prevalence as a fitting parameter.</t>
  </si>
  <si>
    <t>Parameter 1</t>
  </si>
  <si>
    <t>Parameter 2</t>
  </si>
  <si>
    <t>Q97.5%</t>
  </si>
  <si>
    <t>Q02.5%</t>
  </si>
  <si>
    <t>Initial value</t>
  </si>
  <si>
    <t>Index</t>
  </si>
  <si>
    <t>CDF</t>
  </si>
  <si>
    <t>Prob</t>
  </si>
  <si>
    <t>Label</t>
  </si>
  <si>
    <t>VISUALIZATION DATA</t>
  </si>
  <si>
    <t>Select a parameter to display</t>
  </si>
  <si>
    <t>ATTRIBUTE</t>
  </si>
  <si>
    <t>Mode</t>
  </si>
  <si>
    <t>Added diagnostic plots and tables to FittingInputs tab.</t>
  </si>
  <si>
    <t>partner.age.mean.f</t>
  </si>
  <si>
    <t>partner.age.mean.m</t>
  </si>
  <si>
    <t>partner.age.scale.f</t>
  </si>
  <si>
    <t>Malawi-specific estimate based on internal DHS analysis (RG, 2022-03-04)</t>
  </si>
  <si>
    <t>partner.age.scale.m</t>
  </si>
  <si>
    <t>Average age at partner acquisition, rescaled from [15,80) to [0,1).</t>
  </si>
  <si>
    <t>Expanded the set of parameters that can be adjusted via the FittingInputs tab.</t>
  </si>
  <si>
    <t>Expressed as a rate ratio relative to never married people of the same gender.</t>
  </si>
  <si>
    <t>Partnership exposure by age location parameter, women</t>
  </si>
  <si>
    <t>Partnership exposure by age location parameter, men</t>
  </si>
  <si>
    <t>Partnership exposure by age scale parameter, women</t>
  </si>
  <si>
    <t>Partnership exposure by age scale parameter, men</t>
  </si>
  <si>
    <t>Partnership exposure by population, FSW</t>
  </si>
  <si>
    <t>Partnership exposure by population, male clients of FSW</t>
  </si>
  <si>
    <t>partner.pop.fsw</t>
  </si>
  <si>
    <t>partner.pop.client</t>
  </si>
  <si>
    <t>Assumed, mode = 100 with substantial variation.</t>
  </si>
  <si>
    <t>Assumed, mode = 8 with substantial variation.</t>
  </si>
  <si>
    <t>Development notes</t>
  </si>
  <si>
    <t>RG: This list of parameters is not set in stone. We will likely need to add more parameters and refine existing parameters as we run into limitations of focusing just on these.</t>
  </si>
  <si>
    <t>RG: For small proportion parameters, it may be necessary to either replace beta priors with uniform priors, or force use of Nelder-Mead when these parameters are included in fit. They cause L-BFGS-B headaches.</t>
  </si>
  <si>
    <t>FittingInputs: corrected the parameterization of the variance inflation prior. This used the reciprocal Gamma(x|a,1/b) where Gamma(x|a,b) was needed.</t>
  </si>
  <si>
    <t>FittingInputs: adjusted prior distributions on the M2F transmission odds ratio and HIV fertility local adjustment factor so their mode is 1</t>
  </si>
  <si>
    <t>PopSizeInputs: fixed tooltips for FWID and MWID.</t>
  </si>
  <si>
    <t>Female-to-male transmission probability per coital act</t>
  </si>
  <si>
    <t>Beta(8.2, 9991.8) has mode 0.072% and 95% quantile range 0.04%-0.15%. 0.072% point estimate based on Figure 4 of boily2009lancetid, prior 95% quantile range is more diffuse than 95% CI (prior information amounts to seeing 8.2 transmission events in 10000 coital acts)</t>
  </si>
  <si>
    <t>boily2009lancet</t>
  </si>
  <si>
    <t>Added the transmission probability per coital act to the FittingInputs tab.</t>
  </si>
  <si>
    <t>Lifetime exposure to non-cohabiting partners, women</t>
  </si>
  <si>
    <t>Lifetime exposure to non-cohabiting partners, men</t>
  </si>
  <si>
    <t>Fitting sets this constant over time.</t>
  </si>
  <si>
    <t>Updated inputs based on pilot model fitting.</t>
  </si>
  <si>
    <t>The denominator should include men and women</t>
  </si>
  <si>
    <t>Changed notes from sex to gender in PopSizeInputs.</t>
  </si>
  <si>
    <t>RG: After running calibrate.py, the fitted parameters need to be loaded into the appropriate tabs manually.</t>
  </si>
  <si>
    <t>RG: We can expand the list of allowed distributions, but I would prefer to stick to two-parameter distributions if possible.</t>
  </si>
  <si>
    <t>RG: Note that Exponential(rate) = Gamma(1, rate), Uniform(0,1) = Beta(1,1).</t>
  </si>
  <si>
    <t>ProgMapping</t>
  </si>
  <si>
    <t>Mapping of HIV disease progression and mortality rates from AIM to Goals ARM CD4 categories</t>
  </si>
  <si>
    <t>Added a description of the ProgMapping tab to the README tab.</t>
  </si>
  <si>
    <t>Tab</t>
  </si>
  <si>
    <t>Source</t>
  </si>
  <si>
    <t>Malawi 2019-20 IBBS</t>
  </si>
  <si>
    <t>% of FSW who are married/cohabiting</t>
  </si>
  <si>
    <t>% of clients of FSW who are married/cohabiting</t>
  </si>
  <si>
    <t>Used the % who reported a main unpaid male partner (52%)</t>
  </si>
  <si>
    <t>Changelog</t>
  </si>
  <si>
    <t>Tab used to document changes to this workbook</t>
  </si>
  <si>
    <t>Sources</t>
  </si>
  <si>
    <t>Tab used to document sources for model inputs</t>
  </si>
  <si>
    <t>Added the Sources tab to the workbook.</t>
  </si>
  <si>
    <t>Added "Changelog" and "Sources" to the tabs listed in the README tab.</t>
  </si>
  <si>
    <t>% of MSM who are married/cohabiting</t>
  </si>
  <si>
    <t>Set to 18.5% (16.6% reporting currently married + 1.9% reporting a stable female partner)</t>
  </si>
  <si>
    <t>Malawi 2019-20 IBBS, WPP 2022</t>
  </si>
  <si>
    <t>Malawi 2023 AIM file</t>
  </si>
  <si>
    <t>0.4% size reflects IBBS 2020-21 size estimate (36,100) as % of WPP 2022 contemporary 15-49 population size (9,395,343). Malawi 2023 AIM file estimate is similar.</t>
  </si>
  <si>
    <t>0.4% size reflects AIM size estimate (35,391) as % of AIM 15-49 population size (10,317,543) for 2022. IBBS 2020-21 estimate MSM size estimate (23,200) is substantially smaller.</t>
  </si>
  <si>
    <t>0.05% size reflects AIM size estimate (4,867) as % of AIM 15-49 population size (10,317,543) for 2022. IBBS 2022-21 reports a % of MSM who identify as female or TGW; if that informed the AIM estimate then its TGW and MSM size estimates may represent overlapping populations.</t>
  </si>
  <si>
    <t>Malawi 2023 AIM file, doi:10.1016/S2214-109X(17)30375-3</t>
  </si>
  <si>
    <t>0.08% size for males reflects AIM size estimate (8,369) as % of AIM 15-49 population size (10,317,543) for 2022. We assume 90% of PWID are males based on Degenhardt 2017 review.</t>
  </si>
  <si>
    <t>Updated the % married inputs for FSW, clients, MSM. Updated the MSM and Client population sizes. Rationale documented in Sources tab.</t>
  </si>
  <si>
    <t>% of 15-49 population who are FSW</t>
  </si>
  <si>
    <t>% of 15-49 population who are MSM</t>
  </si>
  <si>
    <t>% of 15-49 population who are TGW</t>
  </si>
  <si>
    <t>% of 15-49 population who are PWID</t>
  </si>
  <si>
    <t>% of 15-49 population who are clients of FSW</t>
  </si>
  <si>
    <t>Malawi 2015-16 DHS</t>
  </si>
  <si>
    <t>7% of 2015-16 DHS male respondents reported they paid for sex in the past 12 months. We halved this to account for the % of the 15-49 population who are male. We used the "paid sex in past 12 months" definition to align with the IBBS 2019-20 definition of clients of FSW.</t>
  </si>
  <si>
    <t>Updated model fit after including prevalence data on clients of FSW. Some parameters (transmission per coital act, lifetime partnership exposures) do not look reasonable.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</si>
</sst>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
    <numFmt numFmtId="165" formatCode="0.000"/>
    <numFmt numFmtId="166" formatCode="0.000000"/>
    <numFmt numFmtId="167" formatCode="0.0000"/>
    <numFmt numFmtId="168" formatCode="0.00000"/>
    <numFmt numFmtId="169" formatCode="0.0E+00"/>
    <numFmt numFmtId="170" formatCode="yyyy\-mm\-dd;@"/>
  </numFmts>
  <fonts count="25" x14ac:knownFonts="1">
    <font>
      <sz val="11"/>
      <color theme="1"/>
      <name val="Calibri"/>
      <family val="2"/>
      <scheme val="minor"/>
    </font>
    <font>
      <sz val="11"/>
      <color theme="1"/>
      <name val="Calibri"/>
      <family val="2"/>
    </font>
    <font>
      <b/>
      <sz val="11"/>
      <color theme="0"/>
      <name val="Calibri"/>
      <family val="2"/>
      <scheme val="minor"/>
    </font>
    <font>
      <sz val="11"/>
      <color rgb="FFFF0000"/>
      <name val="Calibri"/>
      <family val="2"/>
      <scheme val="minor"/>
    </font>
    <font>
      <b/>
      <sz val="11"/>
      <color theme="1"/>
      <name val="Calibri"/>
      <family val="2"/>
      <scheme val="minor"/>
    </font>
    <font>
      <sz val="11"/>
      <name val="Calibri"/>
      <family val="2"/>
      <scheme val="minor"/>
    </font>
    <font>
      <b/>
      <sz val="11"/>
      <color rgb="FFFF0000"/>
      <name val="Calibri"/>
      <family val="2"/>
      <scheme val="minor"/>
    </font>
    <font>
      <b/>
      <i/>
      <sz val="11"/>
      <color theme="1"/>
      <name val="Calibri"/>
      <family val="2"/>
      <scheme val="minor"/>
    </font>
    <font>
      <i/>
      <sz val="11"/>
      <color theme="1"/>
      <name val="Calibri"/>
      <family val="2"/>
      <scheme val="minor"/>
    </font>
    <font>
      <b/>
      <sz val="11"/>
      <name val="Calibri"/>
      <family val="2"/>
      <scheme val="minor"/>
    </font>
    <font>
      <b/>
      <i/>
      <sz val="11"/>
      <color theme="0" tint="-0.499984740745262"/>
      <name val="Calibri"/>
      <family val="2"/>
      <scheme val="minor"/>
    </font>
    <font>
      <sz val="11"/>
      <color theme="0" tint="-0.499984740745262"/>
      <name val="Calibri"/>
      <family val="2"/>
      <scheme val="minor"/>
    </font>
    <font>
      <b/>
      <sz val="11"/>
      <color theme="1"/>
      <name val="Calibri"/>
      <family val="2"/>
    </font>
    <font>
      <b/>
      <sz val="11"/>
      <color theme="0" tint="-0.499984740745262"/>
      <name val="Calibri"/>
      <family val="2"/>
      <scheme val="minor"/>
    </font>
    <font>
      <sz val="11"/>
      <color theme="0"/>
      <name val="Calibri"/>
      <family val="2"/>
      <scheme val="minor"/>
    </font>
    <font>
      <i/>
      <sz val="11"/>
      <color theme="0" tint="-0.499984740745262"/>
      <name val="Calibri"/>
      <family val="2"/>
      <scheme val="minor"/>
    </font>
    <font>
      <b/>
      <i/>
      <sz val="11"/>
      <name val="Calibri"/>
      <family val="2"/>
      <scheme val="minor"/>
    </font>
    <font>
      <i/>
      <sz val="11"/>
      <name val="Calibri"/>
      <family val="2"/>
      <scheme val="minor"/>
    </font>
    <font>
      <sz val="8.25"/>
      <color theme="1"/>
      <name val="Calibri"/>
      <family val="2"/>
    </font>
    <font>
      <b/>
      <sz val="11"/>
      <color theme="1" tint="0.499984740745262"/>
      <name val="Calibri"/>
      <family val="2"/>
      <scheme val="minor"/>
    </font>
    <font>
      <b/>
      <i/>
      <sz val="11"/>
      <color theme="1" tint="0.499984740745262"/>
      <name val="Calibri"/>
      <family val="2"/>
      <scheme val="minor"/>
    </font>
    <font>
      <sz val="11"/>
      <color theme="1" tint="0.499984740745262"/>
      <name val="Calibri"/>
      <family val="2"/>
      <scheme val="minor"/>
    </font>
    <font>
      <sz val="9"/>
      <color indexed="81"/>
      <name val="Tahoma"/>
      <family val="2"/>
    </font>
    <font>
      <sz val="11"/>
      <color theme="2" tint="-0.499984740745262"/>
      <name val="Calibri"/>
      <family val="2"/>
      <scheme val="minor"/>
    </font>
    <font>
      <b/>
      <i/>
      <sz val="11"/>
      <color theme="2" tint="-0.499984740745262"/>
      <name val="Calibri"/>
      <family val="2"/>
      <scheme val="minor"/>
    </font>
  </fonts>
  <fills count="9">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7030A0"/>
        <bgColor indexed="64"/>
      </patternFill>
    </fill>
    <fill>
      <patternFill patternType="solid">
        <fgColor theme="0"/>
        <bgColor indexed="64"/>
      </patternFill>
    </fill>
    <fill>
      <patternFill patternType="solid">
        <fgColor theme="0" tint="-0.14999847407452621"/>
        <bgColor indexed="64"/>
      </patternFill>
    </fill>
    <fill>
      <patternFill patternType="solid">
        <fgColor theme="7" tint="0.79998168889431442"/>
        <bgColor indexed="64"/>
      </patternFill>
    </fill>
    <fill>
      <patternFill patternType="solid">
        <fgColor theme="0" tint="-0.34998626667073579"/>
        <bgColor indexed="64"/>
      </patternFill>
    </fill>
  </fills>
  <borders count="6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theme="0" tint="-0.34998626667073579"/>
      </left>
      <right style="thin">
        <color theme="0" tint="-0.34998626667073579"/>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top/>
      <bottom/>
      <diagonal/>
    </border>
    <border>
      <left style="thin">
        <color theme="6"/>
      </left>
      <right style="thin">
        <color theme="6"/>
      </right>
      <top style="thin">
        <color theme="6"/>
      </top>
      <bottom style="thin">
        <color theme="6"/>
      </bottom>
      <diagonal/>
    </border>
    <border>
      <left style="thin">
        <color theme="0" tint="-0.34998626667073579"/>
      </left>
      <right style="thin">
        <color theme="0" tint="-0.34998626667073579"/>
      </right>
      <top style="thin">
        <color theme="0" tint="-0.34998626667073579"/>
      </top>
      <bottom/>
      <diagonal/>
    </border>
    <border>
      <left/>
      <right/>
      <top style="thin">
        <color theme="6"/>
      </top>
      <bottom/>
      <diagonal/>
    </border>
    <border>
      <left style="thin">
        <color theme="0" tint="-0.34998626667073579"/>
      </left>
      <right style="thin">
        <color theme="0" tint="-0.34998626667073579"/>
      </right>
      <top/>
      <bottom style="thin">
        <color theme="0" tint="-0.34998626667073579"/>
      </bottom>
      <diagonal/>
    </border>
    <border>
      <left style="thin">
        <color theme="6"/>
      </left>
      <right style="thin">
        <color theme="6"/>
      </right>
      <top/>
      <bottom style="thin">
        <color theme="6"/>
      </bottom>
      <diagonal/>
    </border>
    <border>
      <left style="thin">
        <color theme="6"/>
      </left>
      <right style="thin">
        <color theme="6"/>
      </right>
      <top style="thin">
        <color theme="6"/>
      </top>
      <bottom/>
      <diagonal/>
    </border>
    <border>
      <left/>
      <right/>
      <top style="thin">
        <color theme="6"/>
      </top>
      <bottom style="thin">
        <color theme="6"/>
      </bottom>
      <diagonal/>
    </border>
    <border>
      <left/>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top style="thin">
        <color theme="0" tint="-0.34998626667073579"/>
      </top>
      <bottom/>
      <diagonal/>
    </border>
    <border>
      <left/>
      <right style="thin">
        <color theme="0" tint="-0.34998626667073579"/>
      </right>
      <top/>
      <bottom/>
      <diagonal/>
    </border>
    <border>
      <left/>
      <right/>
      <top/>
      <bottom style="thin">
        <color theme="0" tint="-0.34998626667073579"/>
      </bottom>
      <diagonal/>
    </border>
    <border>
      <left/>
      <right style="thin">
        <color theme="0" tint="-0.34998626667073579"/>
      </right>
      <top/>
      <bottom style="thin">
        <color theme="0" tint="-0.34998626667073579"/>
      </bottom>
      <diagonal/>
    </border>
    <border>
      <left/>
      <right style="thin">
        <color theme="0" tint="-0.34998626667073579"/>
      </right>
      <top style="thin">
        <color theme="0" tint="-0.34998626667073579"/>
      </top>
      <bottom/>
      <diagonal/>
    </border>
    <border>
      <left style="thin">
        <color theme="0" tint="-0.34998626667073579"/>
      </left>
      <right/>
      <top/>
      <bottom style="thin">
        <color theme="0" tint="-0.34998626667073579"/>
      </bottom>
      <diagonal/>
    </border>
    <border>
      <left style="medium">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thin">
        <color theme="0" tint="-0.34998626667073579"/>
      </right>
      <top style="medium">
        <color theme="0" tint="-0.34998626667073579"/>
      </top>
      <bottom style="thin">
        <color theme="0" tint="-0.34998626667073579"/>
      </bottom>
      <diagonal/>
    </border>
    <border>
      <left style="thin">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thin">
        <color theme="0" tint="-0.34998626667073579"/>
      </right>
      <top style="thin">
        <color theme="0" tint="-0.34998626667073579"/>
      </top>
      <bottom style="medium">
        <color theme="0" tint="-0.34998626667073579"/>
      </bottom>
      <diagonal/>
    </border>
    <border>
      <left style="thin">
        <color theme="0" tint="-0.34998626667073579"/>
      </left>
      <right style="medium">
        <color theme="0" tint="-0.34998626667073579"/>
      </right>
      <top style="thin">
        <color theme="0" tint="-0.34998626667073579"/>
      </top>
      <bottom style="medium">
        <color theme="0" tint="-0.34998626667073579"/>
      </bottom>
      <diagonal/>
    </border>
    <border>
      <left style="medium">
        <color theme="0" tint="-0.34998626667073579"/>
      </left>
      <right style="thin">
        <color theme="0" tint="-0.34998626667073579"/>
      </right>
      <top/>
      <bottom/>
      <diagonal/>
    </border>
    <border>
      <left style="thin">
        <color theme="0" tint="-0.34998626667073579"/>
      </left>
      <right style="medium">
        <color theme="0" tint="-0.34998626667073579"/>
      </right>
      <top/>
      <bottom/>
      <diagonal/>
    </border>
    <border>
      <left/>
      <right/>
      <top style="medium">
        <color theme="0" tint="-0.34998626667073579"/>
      </top>
      <bottom style="thin">
        <color theme="0" tint="-0.34998626667073579"/>
      </bottom>
      <diagonal/>
    </border>
    <border>
      <left/>
      <right/>
      <top style="thin">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thin">
        <color theme="0" tint="-0.34998626667073579"/>
      </bottom>
      <diagonal/>
    </border>
    <border>
      <left style="medium">
        <color theme="0" tint="-0.34998626667073579"/>
      </left>
      <right style="medium">
        <color theme="0" tint="-0.34998626667073579"/>
      </right>
      <top style="thin">
        <color theme="0" tint="-0.34998626667073579"/>
      </top>
      <bottom style="medium">
        <color theme="0" tint="-0.34998626667073579"/>
      </bottom>
      <diagonal/>
    </border>
    <border>
      <left/>
      <right style="medium">
        <color theme="0" tint="-0.34998626667073579"/>
      </right>
      <top style="thin">
        <color theme="0" tint="-0.34998626667073579"/>
      </top>
      <bottom/>
      <diagonal/>
    </border>
    <border>
      <left style="thin">
        <color theme="0" tint="-0.34998626667073579"/>
      </left>
      <right style="thin">
        <color theme="6"/>
      </right>
      <top style="thin">
        <color theme="0" tint="-0.34998626667073579"/>
      </top>
      <bottom style="thin">
        <color theme="6"/>
      </bottom>
      <diagonal/>
    </border>
    <border>
      <left style="thin">
        <color theme="6"/>
      </left>
      <right style="thin">
        <color theme="6"/>
      </right>
      <top style="thin">
        <color theme="0" tint="-0.34998626667073579"/>
      </top>
      <bottom style="thin">
        <color theme="6"/>
      </bottom>
      <diagonal/>
    </border>
    <border>
      <left style="thin">
        <color theme="6"/>
      </left>
      <right style="thin">
        <color theme="0" tint="-0.34998626667073579"/>
      </right>
      <top style="thin">
        <color theme="0" tint="-0.34998626667073579"/>
      </top>
      <bottom style="thin">
        <color theme="6"/>
      </bottom>
      <diagonal/>
    </border>
    <border>
      <left style="thin">
        <color theme="0" tint="-0.34998626667073579"/>
      </left>
      <right style="thin">
        <color theme="6"/>
      </right>
      <top style="thin">
        <color theme="6"/>
      </top>
      <bottom/>
      <diagonal/>
    </border>
    <border>
      <left style="thin">
        <color theme="6"/>
      </left>
      <right style="thin">
        <color theme="0" tint="-0.34998626667073579"/>
      </right>
      <top style="thin">
        <color theme="6"/>
      </top>
      <bottom/>
      <diagonal/>
    </border>
    <border>
      <left style="thin">
        <color theme="0" tint="-0.34998626667073579"/>
      </left>
      <right/>
      <top style="thin">
        <color theme="6"/>
      </top>
      <bottom style="thin">
        <color theme="6"/>
      </bottom>
      <diagonal/>
    </border>
    <border>
      <left/>
      <right style="thin">
        <color theme="0" tint="-0.34998626667073579"/>
      </right>
      <top style="thin">
        <color theme="6"/>
      </top>
      <bottom style="thin">
        <color theme="6"/>
      </bottom>
      <diagonal/>
    </border>
    <border>
      <left style="thin">
        <color theme="0" tint="-0.34998626667073579"/>
      </left>
      <right/>
      <top style="thin">
        <color theme="6"/>
      </top>
      <bottom/>
      <diagonal/>
    </border>
    <border>
      <left style="thin">
        <color theme="6"/>
      </left>
      <right style="thin">
        <color theme="0" tint="-0.34998626667073579"/>
      </right>
      <top style="thin">
        <color theme="6"/>
      </top>
      <bottom style="thin">
        <color theme="6"/>
      </bottom>
      <diagonal/>
    </border>
    <border>
      <left/>
      <right style="thin">
        <color theme="0" tint="-0.34998626667073579"/>
      </right>
      <top style="thin">
        <color theme="6"/>
      </top>
      <bottom/>
      <diagonal/>
    </border>
    <border>
      <left style="thin">
        <color theme="6"/>
      </left>
      <right style="thin">
        <color theme="0" tint="-0.34998626667073579"/>
      </right>
      <top/>
      <bottom style="thin">
        <color theme="6"/>
      </bottom>
      <diagonal/>
    </border>
    <border>
      <left style="thin">
        <color theme="0" tint="-0.34998626667073579"/>
      </left>
      <right style="thin">
        <color theme="6"/>
      </right>
      <top style="thin">
        <color theme="6"/>
      </top>
      <bottom style="thin">
        <color theme="6"/>
      </bottom>
      <diagonal/>
    </border>
    <border>
      <left style="thin">
        <color theme="6"/>
      </left>
      <right style="thin">
        <color theme="6"/>
      </right>
      <top/>
      <bottom/>
      <diagonal/>
    </border>
    <border>
      <left style="thin">
        <color theme="6"/>
      </left>
      <right style="thin">
        <color theme="0" tint="-0.34998626667073579"/>
      </right>
      <top/>
      <bottom/>
      <diagonal/>
    </border>
    <border>
      <left style="thin">
        <color theme="0" tint="-0.249977111117893"/>
      </left>
      <right style="thin">
        <color theme="0" tint="-0.34998626667073579"/>
      </right>
      <top style="thin">
        <color theme="0" tint="-0.249977111117893"/>
      </top>
      <bottom/>
      <diagonal/>
    </border>
    <border>
      <left style="thin">
        <color theme="0" tint="-0.34998626667073579"/>
      </left>
      <right style="thin">
        <color theme="0" tint="-0.34998626667073579"/>
      </right>
      <top style="thin">
        <color theme="0" tint="-0.249977111117893"/>
      </top>
      <bottom/>
      <diagonal/>
    </border>
    <border>
      <left/>
      <right/>
      <top style="thin">
        <color theme="0" tint="-0.249977111117893"/>
      </top>
      <bottom/>
      <diagonal/>
    </border>
    <border>
      <left style="thin">
        <color theme="0" tint="-0.34998626667073579"/>
      </left>
      <right style="thin">
        <color theme="0" tint="-0.34998626667073579"/>
      </right>
      <top style="thin">
        <color theme="0" tint="-0.249977111117893"/>
      </top>
      <bottom style="thin">
        <color theme="0" tint="-0.34998626667073579"/>
      </bottom>
      <diagonal/>
    </border>
    <border>
      <left/>
      <right/>
      <top style="thin">
        <color theme="0" tint="-0.249977111117893"/>
      </top>
      <bottom style="thin">
        <color theme="0" tint="-0.34998626667073579"/>
      </bottom>
      <diagonal/>
    </border>
    <border>
      <left/>
      <right style="thin">
        <color theme="0" tint="-0.249977111117893"/>
      </right>
      <top style="thin">
        <color theme="0" tint="-0.249977111117893"/>
      </top>
      <bottom/>
      <diagonal/>
    </border>
    <border>
      <left style="thin">
        <color theme="0" tint="-0.249977111117893"/>
      </left>
      <right style="thin">
        <color theme="0" tint="-0.34998626667073579"/>
      </right>
      <top style="thin">
        <color theme="0" tint="-0.34998626667073579"/>
      </top>
      <bottom style="thin">
        <color theme="0" tint="-0.34998626667073579"/>
      </bottom>
      <diagonal/>
    </border>
    <border>
      <left/>
      <right style="thin">
        <color theme="0" tint="-0.249977111117893"/>
      </right>
      <top/>
      <bottom/>
      <diagonal/>
    </border>
    <border>
      <left style="thin">
        <color theme="0" tint="-0.249977111117893"/>
      </left>
      <right/>
      <top style="thin">
        <color theme="0" tint="-0.34998626667073579"/>
      </top>
      <bottom style="thin">
        <color theme="0" tint="-0.34998626667073579"/>
      </bottom>
      <diagonal/>
    </border>
    <border>
      <left style="thin">
        <color theme="0" tint="-0.249977111117893"/>
      </left>
      <right/>
      <top/>
      <bottom/>
      <diagonal/>
    </border>
    <border>
      <left style="thin">
        <color theme="0" tint="-0.249977111117893"/>
      </left>
      <right/>
      <top/>
      <bottom style="thin">
        <color theme="0" tint="-0.249977111117893"/>
      </bottom>
      <diagonal/>
    </border>
    <border>
      <left/>
      <right/>
      <top/>
      <bottom style="thin">
        <color theme="0" tint="-0.249977111117893"/>
      </bottom>
      <diagonal/>
    </border>
    <border>
      <left/>
      <right style="thin">
        <color theme="0" tint="-0.249977111117893"/>
      </right>
      <top/>
      <bottom style="thin">
        <color theme="0" tint="-0.249977111117893"/>
      </bottom>
      <diagonal/>
    </border>
  </borders>
  <cellStyleXfs count="1">
    <xf numFmtId="0" fontId="0" fillId="0" borderId="0"/>
  </cellStyleXfs>
  <cellXfs count="368">
    <xf numFmtId="0" fontId="0" fillId="0" borderId="0" xfId="0"/>
    <xf numFmtId="0" fontId="0" fillId="0" borderId="0" xfId="0" applyAlignment="1">
      <alignment horizontal="center"/>
    </xf>
    <xf numFmtId="0" fontId="0" fillId="0" borderId="0" xfId="0" applyAlignment="1">
      <alignment horizontal="left" indent="1"/>
    </xf>
    <xf numFmtId="0" fontId="4" fillId="3" borderId="1" xfId="0" applyFont="1" applyFill="1" applyBorder="1"/>
    <xf numFmtId="2" fontId="0" fillId="0" borderId="1" xfId="0" applyNumberFormat="1" applyBorder="1"/>
    <xf numFmtId="0" fontId="2" fillId="4" borderId="1" xfId="0" applyFont="1" applyFill="1" applyBorder="1"/>
    <xf numFmtId="0" fontId="2" fillId="4" borderId="1" xfId="0" applyFont="1" applyFill="1" applyBorder="1" applyAlignment="1">
      <alignment horizontal="center"/>
    </xf>
    <xf numFmtId="0" fontId="2" fillId="4" borderId="1" xfId="0" applyFont="1" applyFill="1" applyBorder="1" applyAlignment="1">
      <alignment horizontal="left" indent="1"/>
    </xf>
    <xf numFmtId="0" fontId="0" fillId="3" borderId="1" xfId="0" applyFill="1" applyBorder="1"/>
    <xf numFmtId="0" fontId="0" fillId="5" borderId="1" xfId="0" applyFill="1" applyBorder="1" applyAlignment="1">
      <alignment horizontal="center"/>
    </xf>
    <xf numFmtId="0" fontId="0" fillId="3" borderId="1" xfId="0" applyFill="1" applyBorder="1" applyAlignment="1">
      <alignment horizontal="left" indent="1"/>
    </xf>
    <xf numFmtId="0" fontId="4" fillId="3" borderId="1" xfId="0" applyFont="1" applyFill="1" applyBorder="1" applyAlignment="1">
      <alignment horizontal="left" indent="1"/>
    </xf>
    <xf numFmtId="0" fontId="4" fillId="2" borderId="1" xfId="0" applyFont="1" applyFill="1" applyBorder="1"/>
    <xf numFmtId="0" fontId="0" fillId="2" borderId="1" xfId="0" applyFill="1" applyBorder="1"/>
    <xf numFmtId="0" fontId="6" fillId="2" borderId="1" xfId="0" applyFont="1" applyFill="1" applyBorder="1"/>
    <xf numFmtId="0" fontId="5" fillId="2" borderId="1" xfId="0" applyFont="1" applyFill="1" applyBorder="1"/>
    <xf numFmtId="0" fontId="4" fillId="3" borderId="2" xfId="0" applyFont="1" applyFill="1" applyBorder="1"/>
    <xf numFmtId="3" fontId="0" fillId="0" borderId="1" xfId="0" applyNumberFormat="1" applyBorder="1"/>
    <xf numFmtId="16" fontId="4" fillId="3" borderId="1" xfId="0" quotePrefix="1" applyNumberFormat="1" applyFont="1" applyFill="1" applyBorder="1" applyAlignment="1">
      <alignment horizontal="left" indent="1"/>
    </xf>
    <xf numFmtId="0" fontId="4" fillId="3" borderId="1" xfId="0" quotePrefix="1" applyFont="1" applyFill="1" applyBorder="1" applyAlignment="1">
      <alignment horizontal="left" indent="1"/>
    </xf>
    <xf numFmtId="0" fontId="0" fillId="6" borderId="0" xfId="0" applyFill="1"/>
    <xf numFmtId="164" fontId="0" fillId="0" borderId="1" xfId="0" applyNumberFormat="1" applyBorder="1"/>
    <xf numFmtId="0" fontId="9" fillId="3" borderId="1" xfId="0" applyFont="1" applyFill="1" applyBorder="1"/>
    <xf numFmtId="0" fontId="9" fillId="3" borderId="1" xfId="0" applyFont="1" applyFill="1" applyBorder="1" applyAlignment="1">
      <alignment horizontal="left" indent="1"/>
    </xf>
    <xf numFmtId="0" fontId="11" fillId="0" borderId="0" xfId="0" applyFont="1"/>
    <xf numFmtId="164" fontId="0" fillId="0" borderId="0" xfId="0" applyNumberFormat="1"/>
    <xf numFmtId="0" fontId="4" fillId="3" borderId="6" xfId="0" applyFont="1" applyFill="1" applyBorder="1"/>
    <xf numFmtId="0" fontId="0" fillId="3" borderId="7" xfId="0" applyFill="1" applyBorder="1"/>
    <xf numFmtId="0" fontId="0" fillId="5" borderId="7" xfId="0" applyFill="1" applyBorder="1" applyAlignment="1">
      <alignment horizontal="center"/>
    </xf>
    <xf numFmtId="0" fontId="0" fillId="3" borderId="7" xfId="0" applyFill="1" applyBorder="1" applyAlignment="1">
      <alignment horizontal="left" indent="1"/>
    </xf>
    <xf numFmtId="0" fontId="4" fillId="3" borderId="1" xfId="0" quotePrefix="1" applyFont="1" applyFill="1" applyBorder="1" applyAlignment="1">
      <alignment horizontal="left" indent="2"/>
    </xf>
    <xf numFmtId="16" fontId="4" fillId="3" borderId="1" xfId="0" quotePrefix="1" applyNumberFormat="1" applyFont="1" applyFill="1" applyBorder="1" applyAlignment="1">
      <alignment horizontal="left" indent="2"/>
    </xf>
    <xf numFmtId="0" fontId="4" fillId="3" borderId="1" xfId="0" applyFont="1" applyFill="1" applyBorder="1" applyAlignment="1">
      <alignment horizontal="left" indent="2"/>
    </xf>
    <xf numFmtId="166" fontId="0" fillId="3" borderId="6" xfId="0" applyNumberFormat="1" applyFill="1" applyBorder="1"/>
    <xf numFmtId="0" fontId="4" fillId="3" borderId="9" xfId="0" applyFont="1" applyFill="1" applyBorder="1"/>
    <xf numFmtId="0" fontId="0" fillId="3" borderId="10" xfId="0" applyFill="1" applyBorder="1"/>
    <xf numFmtId="166" fontId="0" fillId="6" borderId="12" xfId="0" applyNumberFormat="1" applyFill="1" applyBorder="1"/>
    <xf numFmtId="2" fontId="4" fillId="3" borderId="1" xfId="0" applyNumberFormat="1" applyFont="1" applyFill="1" applyBorder="1"/>
    <xf numFmtId="0" fontId="4" fillId="3" borderId="1" xfId="0" applyFont="1" applyFill="1" applyBorder="1" applyAlignment="1">
      <alignment horizontal="left"/>
    </xf>
    <xf numFmtId="167" fontId="0" fillId="0" borderId="1" xfId="0" applyNumberFormat="1" applyBorder="1"/>
    <xf numFmtId="2" fontId="4" fillId="3" borderId="1" xfId="0" applyNumberFormat="1" applyFont="1" applyFill="1" applyBorder="1" applyAlignment="1">
      <alignment horizontal="left" indent="1"/>
    </xf>
    <xf numFmtId="0" fontId="4" fillId="3" borderId="1" xfId="0" applyFont="1" applyFill="1" applyBorder="1" applyAlignment="1">
      <alignment wrapText="1"/>
    </xf>
    <xf numFmtId="3" fontId="0" fillId="0" borderId="0" xfId="0" applyNumberFormat="1"/>
    <xf numFmtId="0" fontId="4" fillId="0" borderId="0" xfId="0" applyFont="1"/>
    <xf numFmtId="0" fontId="12" fillId="3" borderId="1" xfId="0" applyFont="1" applyFill="1" applyBorder="1"/>
    <xf numFmtId="0" fontId="0" fillId="3" borderId="11" xfId="0" applyFill="1" applyBorder="1"/>
    <xf numFmtId="0" fontId="0" fillId="0" borderId="11" xfId="0" applyBorder="1" applyAlignment="1">
      <alignment horizontal="center"/>
    </xf>
    <xf numFmtId="0" fontId="0" fillId="3" borderId="11" xfId="0" applyFill="1" applyBorder="1" applyAlignment="1">
      <alignment horizontal="left" indent="1"/>
    </xf>
    <xf numFmtId="0" fontId="0" fillId="0" borderId="1" xfId="0" applyBorder="1" applyAlignment="1">
      <alignment horizontal="center"/>
    </xf>
    <xf numFmtId="2" fontId="0" fillId="0" borderId="0" xfId="0" applyNumberFormat="1"/>
    <xf numFmtId="0" fontId="4" fillId="3" borderId="9" xfId="0" quotePrefix="1" applyFont="1" applyFill="1" applyBorder="1" applyAlignment="1">
      <alignment horizontal="left" indent="1"/>
    </xf>
    <xf numFmtId="0" fontId="4" fillId="3" borderId="7" xfId="0" applyFont="1" applyFill="1" applyBorder="1" applyAlignment="1">
      <alignment horizontal="left" indent="1"/>
    </xf>
    <xf numFmtId="0" fontId="4" fillId="3" borderId="9" xfId="0" applyFont="1" applyFill="1" applyBorder="1" applyAlignment="1">
      <alignment horizontal="left" indent="1"/>
    </xf>
    <xf numFmtId="0" fontId="4" fillId="3" borderId="7" xfId="0" applyFont="1" applyFill="1" applyBorder="1"/>
    <xf numFmtId="2" fontId="4" fillId="3" borderId="9" xfId="0" applyNumberFormat="1" applyFont="1" applyFill="1" applyBorder="1"/>
    <xf numFmtId="2" fontId="0" fillId="0" borderId="16" xfId="0" applyNumberFormat="1" applyBorder="1"/>
    <xf numFmtId="0" fontId="0" fillId="0" borderId="17" xfId="0" applyBorder="1"/>
    <xf numFmtId="0" fontId="4" fillId="3" borderId="7" xfId="0" applyFont="1" applyFill="1" applyBorder="1" applyAlignment="1">
      <alignment horizontal="center"/>
    </xf>
    <xf numFmtId="2" fontId="0" fillId="0" borderId="14" xfId="0" applyNumberFormat="1" applyBorder="1"/>
    <xf numFmtId="2" fontId="0" fillId="0" borderId="19" xfId="0" applyNumberFormat="1" applyBorder="1"/>
    <xf numFmtId="2" fontId="0" fillId="0" borderId="18" xfId="0" applyNumberFormat="1" applyBorder="1"/>
    <xf numFmtId="0" fontId="4" fillId="3" borderId="4" xfId="0" applyFont="1" applyFill="1" applyBorder="1" applyAlignment="1">
      <alignment horizontal="left" indent="1"/>
    </xf>
    <xf numFmtId="0" fontId="4" fillId="3" borderId="19" xfId="0" applyFont="1" applyFill="1" applyBorder="1"/>
    <xf numFmtId="2" fontId="0" fillId="0" borderId="17" xfId="0" applyNumberFormat="1" applyBorder="1"/>
    <xf numFmtId="0" fontId="11" fillId="0" borderId="5" xfId="0" applyFont="1" applyBorder="1"/>
    <xf numFmtId="167" fontId="11" fillId="0" borderId="0" xfId="0" applyNumberFormat="1" applyFont="1"/>
    <xf numFmtId="0" fontId="11" fillId="0" borderId="20" xfId="0" applyFont="1" applyBorder="1"/>
    <xf numFmtId="167" fontId="11" fillId="0" borderId="18" xfId="0" applyNumberFormat="1" applyFont="1" applyBorder="1"/>
    <xf numFmtId="164" fontId="0" fillId="0" borderId="5" xfId="0" applyNumberFormat="1" applyBorder="1"/>
    <xf numFmtId="164" fontId="0" fillId="0" borderId="16" xfId="0" applyNumberFormat="1" applyBorder="1"/>
    <xf numFmtId="164" fontId="0" fillId="0" borderId="14" xfId="0" applyNumberFormat="1" applyBorder="1"/>
    <xf numFmtId="164" fontId="0" fillId="0" borderId="19" xfId="0" applyNumberFormat="1" applyBorder="1"/>
    <xf numFmtId="164" fontId="0" fillId="0" borderId="20" xfId="0" applyNumberFormat="1" applyBorder="1"/>
    <xf numFmtId="164" fontId="0" fillId="0" borderId="18" xfId="0" applyNumberFormat="1" applyBorder="1"/>
    <xf numFmtId="0" fontId="0" fillId="6" borderId="5" xfId="0" applyFill="1" applyBorder="1"/>
    <xf numFmtId="0" fontId="0" fillId="6" borderId="16" xfId="0" applyFill="1" applyBorder="1"/>
    <xf numFmtId="0" fontId="11" fillId="6" borderId="0" xfId="0" applyFont="1" applyFill="1"/>
    <xf numFmtId="0" fontId="0" fillId="6" borderId="20" xfId="0" applyFill="1" applyBorder="1"/>
    <xf numFmtId="0" fontId="0" fillId="6" borderId="17" xfId="0" applyFill="1" applyBorder="1"/>
    <xf numFmtId="0" fontId="0" fillId="6" borderId="18" xfId="0" applyFill="1" applyBorder="1"/>
    <xf numFmtId="0" fontId="0" fillId="3" borderId="5" xfId="0" applyFill="1" applyBorder="1"/>
    <xf numFmtId="0" fontId="0" fillId="0" borderId="22" xfId="0" applyBorder="1" applyAlignment="1">
      <alignment horizontal="center"/>
    </xf>
    <xf numFmtId="0" fontId="0" fillId="0" borderId="23" xfId="0" applyBorder="1" applyAlignment="1">
      <alignment horizontal="center"/>
    </xf>
    <xf numFmtId="0" fontId="0" fillId="0" borderId="25"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3" borderId="0" xfId="0" applyFill="1"/>
    <xf numFmtId="0" fontId="0" fillId="0" borderId="21" xfId="0" applyBorder="1" applyAlignment="1">
      <alignment horizontal="center"/>
    </xf>
    <xf numFmtId="0" fontId="0" fillId="0" borderId="24" xfId="0" applyBorder="1" applyAlignment="1">
      <alignment horizontal="center"/>
    </xf>
    <xf numFmtId="0" fontId="0" fillId="0" borderId="26" xfId="0" applyBorder="1" applyAlignment="1">
      <alignment horizontal="center"/>
    </xf>
    <xf numFmtId="0" fontId="4" fillId="3" borderId="29" xfId="0" applyFont="1" applyFill="1" applyBorder="1" applyAlignment="1">
      <alignment horizontal="center" textRotation="90" wrapText="1"/>
    </xf>
    <xf numFmtId="0" fontId="4" fillId="3" borderId="3" xfId="0" applyFont="1" applyFill="1" applyBorder="1" applyAlignment="1">
      <alignment horizontal="center" textRotation="90" wrapText="1"/>
    </xf>
    <xf numFmtId="0" fontId="4" fillId="3" borderId="30" xfId="0" applyFont="1" applyFill="1" applyBorder="1" applyAlignment="1">
      <alignment horizontal="center" textRotation="90" wrapText="1"/>
    </xf>
    <xf numFmtId="0" fontId="4" fillId="3" borderId="29" xfId="0" applyFont="1" applyFill="1" applyBorder="1" applyAlignment="1">
      <alignment horizontal="center" textRotation="90"/>
    </xf>
    <xf numFmtId="0" fontId="4" fillId="3" borderId="3" xfId="0" applyFont="1" applyFill="1" applyBorder="1" applyAlignment="1">
      <alignment horizontal="center" textRotation="90"/>
    </xf>
    <xf numFmtId="0" fontId="4" fillId="3" borderId="30" xfId="0" applyFont="1" applyFill="1" applyBorder="1" applyAlignment="1">
      <alignment horizontal="center" textRotation="90"/>
    </xf>
    <xf numFmtId="0" fontId="0" fillId="3" borderId="1" xfId="0" applyFill="1" applyBorder="1" applyAlignment="1">
      <alignment horizontal="center"/>
    </xf>
    <xf numFmtId="0" fontId="0" fillId="6" borderId="15" xfId="0" applyFill="1" applyBorder="1"/>
    <xf numFmtId="0" fontId="0" fillId="6" borderId="19" xfId="0" applyFill="1" applyBorder="1"/>
    <xf numFmtId="0" fontId="4" fillId="3" borderId="31" xfId="0" applyFont="1" applyFill="1" applyBorder="1"/>
    <xf numFmtId="0" fontId="4" fillId="3" borderId="13" xfId="0" applyFont="1" applyFill="1" applyBorder="1"/>
    <xf numFmtId="0" fontId="4" fillId="3" borderId="32" xfId="0" applyFont="1" applyFill="1" applyBorder="1"/>
    <xf numFmtId="0" fontId="5" fillId="6" borderId="0" xfId="0" applyFont="1" applyFill="1"/>
    <xf numFmtId="167" fontId="5" fillId="6" borderId="0" xfId="0" applyNumberFormat="1" applyFont="1" applyFill="1"/>
    <xf numFmtId="167" fontId="0" fillId="6" borderId="0" xfId="0" applyNumberFormat="1" applyFill="1"/>
    <xf numFmtId="11" fontId="5" fillId="6" borderId="0" xfId="0" applyNumberFormat="1" applyFont="1" applyFill="1"/>
    <xf numFmtId="0" fontId="10" fillId="0" borderId="4" xfId="0" applyFont="1" applyBorder="1"/>
    <xf numFmtId="0" fontId="10" fillId="0" borderId="13" xfId="0" applyFont="1" applyBorder="1"/>
    <xf numFmtId="0" fontId="10" fillId="0" borderId="2" xfId="0" applyFont="1" applyBorder="1"/>
    <xf numFmtId="167" fontId="11" fillId="0" borderId="16" xfId="0" applyNumberFormat="1" applyFont="1" applyBorder="1"/>
    <xf numFmtId="0" fontId="11" fillId="3" borderId="1" xfId="0" applyFont="1" applyFill="1" applyBorder="1"/>
    <xf numFmtId="0" fontId="13" fillId="3" borderId="1" xfId="0" applyFont="1" applyFill="1" applyBorder="1"/>
    <xf numFmtId="11" fontId="11" fillId="0" borderId="19" xfId="0" applyNumberFormat="1" applyFont="1" applyBorder="1"/>
    <xf numFmtId="11" fontId="11" fillId="0" borderId="16" xfId="0" applyNumberFormat="1" applyFont="1" applyBorder="1"/>
    <xf numFmtId="11" fontId="11" fillId="0" borderId="18" xfId="0" applyNumberFormat="1" applyFont="1" applyBorder="1"/>
    <xf numFmtId="0" fontId="10" fillId="3" borderId="1" xfId="0" applyFont="1" applyFill="1" applyBorder="1"/>
    <xf numFmtId="0" fontId="10" fillId="3" borderId="1" xfId="0" applyFont="1" applyFill="1" applyBorder="1" applyAlignment="1">
      <alignment horizontal="center"/>
    </xf>
    <xf numFmtId="0" fontId="11" fillId="0" borderId="7" xfId="0" applyFont="1" applyBorder="1"/>
    <xf numFmtId="0" fontId="11" fillId="0" borderId="3" xfId="0" applyFont="1" applyBorder="1"/>
    <xf numFmtId="167" fontId="11" fillId="0" borderId="3" xfId="0" applyNumberFormat="1" applyFont="1" applyBorder="1"/>
    <xf numFmtId="2" fontId="11" fillId="0" borderId="3" xfId="0" applyNumberFormat="1" applyFont="1" applyBorder="1"/>
    <xf numFmtId="2" fontId="11" fillId="0" borderId="9" xfId="0" applyNumberFormat="1" applyFont="1" applyBorder="1"/>
    <xf numFmtId="168" fontId="11" fillId="0" borderId="15" xfId="0" applyNumberFormat="1" applyFont="1" applyBorder="1"/>
    <xf numFmtId="168" fontId="11" fillId="0" borderId="0" xfId="0" applyNumberFormat="1" applyFont="1"/>
    <xf numFmtId="168" fontId="11" fillId="0" borderId="17" xfId="0" applyNumberFormat="1" applyFont="1" applyBorder="1"/>
    <xf numFmtId="2" fontId="0" fillId="6" borderId="0" xfId="0" applyNumberFormat="1" applyFill="1"/>
    <xf numFmtId="2" fontId="0" fillId="3" borderId="1" xfId="0" applyNumberFormat="1" applyFill="1" applyBorder="1"/>
    <xf numFmtId="0" fontId="4" fillId="3" borderId="2" xfId="0" applyFont="1" applyFill="1" applyBorder="1" applyAlignment="1">
      <alignment horizontal="center"/>
    </xf>
    <xf numFmtId="1" fontId="0" fillId="0" borderId="1" xfId="0" applyNumberFormat="1" applyBorder="1"/>
    <xf numFmtId="165" fontId="5" fillId="0" borderId="0" xfId="0" applyNumberFormat="1" applyFont="1"/>
    <xf numFmtId="165" fontId="5" fillId="0" borderId="16" xfId="0" applyNumberFormat="1" applyFont="1" applyBorder="1"/>
    <xf numFmtId="2" fontId="5" fillId="0" borderId="19" xfId="0" applyNumberFormat="1" applyFont="1" applyBorder="1"/>
    <xf numFmtId="2" fontId="5" fillId="0" borderId="18" xfId="0" applyNumberFormat="1" applyFont="1" applyBorder="1"/>
    <xf numFmtId="2" fontId="5" fillId="0" borderId="14" xfId="0" applyNumberFormat="1" applyFont="1" applyBorder="1"/>
    <xf numFmtId="2" fontId="5" fillId="0" borderId="20" xfId="0" applyNumberFormat="1" applyFont="1" applyBorder="1"/>
    <xf numFmtId="2" fontId="11" fillId="0" borderId="18" xfId="0" applyNumberFormat="1" applyFont="1" applyBorder="1"/>
    <xf numFmtId="0" fontId="13" fillId="3" borderId="4" xfId="0" applyFont="1" applyFill="1" applyBorder="1"/>
    <xf numFmtId="0" fontId="10" fillId="3" borderId="7" xfId="0" applyFont="1" applyFill="1" applyBorder="1" applyAlignment="1">
      <alignment horizontal="center"/>
    </xf>
    <xf numFmtId="2" fontId="11" fillId="0" borderId="14" xfId="0" applyNumberFormat="1" applyFont="1" applyBorder="1"/>
    <xf numFmtId="2" fontId="11" fillId="0" borderId="19" xfId="0" applyNumberFormat="1" applyFont="1" applyBorder="1"/>
    <xf numFmtId="2" fontId="11" fillId="0" borderId="20" xfId="0" applyNumberFormat="1" applyFont="1" applyBorder="1"/>
    <xf numFmtId="2" fontId="0" fillId="0" borderId="15" xfId="0" applyNumberFormat="1" applyBorder="1"/>
    <xf numFmtId="165" fontId="5" fillId="0" borderId="17" xfId="0" applyNumberFormat="1" applyFont="1" applyBorder="1"/>
    <xf numFmtId="165" fontId="5" fillId="0" borderId="18" xfId="0" applyNumberFormat="1" applyFont="1" applyBorder="1"/>
    <xf numFmtId="0" fontId="5" fillId="0" borderId="0" xfId="0" applyFont="1"/>
    <xf numFmtId="0" fontId="0" fillId="0" borderId="0" xfId="0" applyAlignment="1">
      <alignment vertical="top" wrapText="1"/>
    </xf>
    <xf numFmtId="165" fontId="0" fillId="0" borderId="0" xfId="0" applyNumberFormat="1"/>
    <xf numFmtId="169" fontId="0" fillId="0" borderId="0" xfId="0" applyNumberFormat="1"/>
    <xf numFmtId="11" fontId="0" fillId="0" borderId="0" xfId="0" applyNumberFormat="1"/>
    <xf numFmtId="167" fontId="0" fillId="0" borderId="0" xfId="0" applyNumberFormat="1"/>
    <xf numFmtId="0" fontId="0" fillId="6" borderId="14" xfId="0" applyFill="1" applyBorder="1"/>
    <xf numFmtId="0" fontId="4" fillId="3" borderId="11" xfId="0" applyFont="1" applyFill="1" applyBorder="1"/>
    <xf numFmtId="164" fontId="5" fillId="0" borderId="0" xfId="0" applyNumberFormat="1" applyFont="1"/>
    <xf numFmtId="0" fontId="2" fillId="4" borderId="1" xfId="0" applyFont="1" applyFill="1" applyBorder="1" applyAlignment="1">
      <alignment horizontal="center" vertical="top"/>
    </xf>
    <xf numFmtId="0" fontId="2" fillId="4" borderId="1" xfId="0" applyFont="1" applyFill="1" applyBorder="1" applyAlignment="1">
      <alignment horizontal="left" vertical="top"/>
    </xf>
    <xf numFmtId="170" fontId="0" fillId="0" borderId="0" xfId="0" applyNumberFormat="1" applyAlignment="1">
      <alignment horizontal="center" vertical="top"/>
    </xf>
    <xf numFmtId="0" fontId="0" fillId="0" borderId="0" xfId="0" applyAlignment="1">
      <alignment horizontal="left" vertical="top"/>
    </xf>
    <xf numFmtId="0" fontId="2" fillId="4" borderId="1" xfId="0" applyFont="1" applyFill="1" applyBorder="1" applyAlignment="1">
      <alignment vertical="top" wrapText="1"/>
    </xf>
    <xf numFmtId="3" fontId="9" fillId="3" borderId="7" xfId="0" applyNumberFormat="1" applyFont="1" applyFill="1" applyBorder="1" applyAlignment="1">
      <alignment horizontal="center"/>
    </xf>
    <xf numFmtId="0" fontId="9" fillId="3" borderId="7" xfId="0" applyFont="1" applyFill="1" applyBorder="1" applyAlignment="1">
      <alignment horizontal="center"/>
    </xf>
    <xf numFmtId="0" fontId="20" fillId="3" borderId="9" xfId="0" applyFont="1" applyFill="1" applyBorder="1" applyAlignment="1">
      <alignment horizontal="center"/>
    </xf>
    <xf numFmtId="0" fontId="20" fillId="3" borderId="3" xfId="0" applyFont="1" applyFill="1" applyBorder="1" applyAlignment="1">
      <alignment horizontal="center"/>
    </xf>
    <xf numFmtId="0" fontId="0" fillId="3" borderId="2" xfId="0" applyFill="1" applyBorder="1"/>
    <xf numFmtId="0" fontId="20" fillId="3" borderId="1" xfId="0" applyFont="1" applyFill="1" applyBorder="1" applyAlignment="1">
      <alignment horizontal="center"/>
    </xf>
    <xf numFmtId="0" fontId="20" fillId="3" borderId="19" xfId="0" applyFont="1" applyFill="1" applyBorder="1" applyAlignment="1">
      <alignment horizontal="center"/>
    </xf>
    <xf numFmtId="0" fontId="21" fillId="3" borderId="4" xfId="0" applyFont="1" applyFill="1" applyBorder="1"/>
    <xf numFmtId="164" fontId="21" fillId="0" borderId="7" xfId="0" applyNumberFormat="1" applyFont="1" applyBorder="1"/>
    <xf numFmtId="0" fontId="21" fillId="3" borderId="1" xfId="0" applyFont="1" applyFill="1" applyBorder="1"/>
    <xf numFmtId="165" fontId="21" fillId="0" borderId="19" xfId="0" applyNumberFormat="1" applyFont="1" applyBorder="1"/>
    <xf numFmtId="165" fontId="21" fillId="0" borderId="3" xfId="0" applyNumberFormat="1" applyFont="1" applyBorder="1"/>
    <xf numFmtId="0" fontId="4" fillId="6" borderId="5" xfId="0" applyFont="1" applyFill="1" applyBorder="1"/>
    <xf numFmtId="3" fontId="0" fillId="6" borderId="0" xfId="0" applyNumberFormat="1" applyFill="1"/>
    <xf numFmtId="165" fontId="21" fillId="0" borderId="16" xfId="0" applyNumberFormat="1" applyFont="1" applyBorder="1"/>
    <xf numFmtId="165" fontId="21" fillId="0" borderId="9" xfId="0" applyNumberFormat="1" applyFont="1" applyBorder="1"/>
    <xf numFmtId="0" fontId="9" fillId="3" borderId="1" xfId="0" applyFont="1" applyFill="1" applyBorder="1" applyAlignment="1">
      <alignment horizontal="left"/>
    </xf>
    <xf numFmtId="3" fontId="9" fillId="3" borderId="1" xfId="0" applyNumberFormat="1" applyFont="1" applyFill="1" applyBorder="1" applyAlignment="1">
      <alignment horizontal="center"/>
    </xf>
    <xf numFmtId="0" fontId="9" fillId="3" borderId="4" xfId="0" applyFont="1" applyFill="1" applyBorder="1" applyAlignment="1">
      <alignment horizontal="left"/>
    </xf>
    <xf numFmtId="0" fontId="5" fillId="3" borderId="2" xfId="0" applyFont="1" applyFill="1" applyBorder="1"/>
    <xf numFmtId="3" fontId="0" fillId="0" borderId="5" xfId="0" applyNumberFormat="1" applyBorder="1"/>
    <xf numFmtId="0" fontId="0" fillId="0" borderId="16" xfId="0" applyBorder="1"/>
    <xf numFmtId="165" fontId="0" fillId="0" borderId="20" xfId="0" applyNumberFormat="1" applyBorder="1"/>
    <xf numFmtId="165" fontId="0" fillId="0" borderId="17" xfId="0" applyNumberFormat="1" applyBorder="1"/>
    <xf numFmtId="165" fontId="0" fillId="0" borderId="18" xfId="0" applyNumberFormat="1" applyBorder="1"/>
    <xf numFmtId="0" fontId="4" fillId="3" borderId="1" xfId="0" applyFont="1" applyFill="1" applyBorder="1" applyAlignment="1">
      <alignment horizontal="right"/>
    </xf>
    <xf numFmtId="0" fontId="0" fillId="7" borderId="1" xfId="0" applyFill="1" applyBorder="1" applyAlignment="1">
      <alignment horizontal="center"/>
    </xf>
    <xf numFmtId="0" fontId="4" fillId="6" borderId="0" xfId="0" applyFont="1" applyFill="1"/>
    <xf numFmtId="0" fontId="9" fillId="6" borderId="0" xfId="0" applyFont="1" applyFill="1" applyAlignment="1">
      <alignment horizontal="center"/>
    </xf>
    <xf numFmtId="3" fontId="9" fillId="6" borderId="0" xfId="0" applyNumberFormat="1" applyFont="1" applyFill="1" applyAlignment="1">
      <alignment horizontal="center"/>
    </xf>
    <xf numFmtId="2" fontId="4" fillId="6" borderId="0" xfId="0" applyNumberFormat="1" applyFont="1" applyFill="1"/>
    <xf numFmtId="3" fontId="4" fillId="6" borderId="0" xfId="0" applyNumberFormat="1" applyFont="1" applyFill="1"/>
    <xf numFmtId="164" fontId="4" fillId="6" borderId="0" xfId="0" applyNumberFormat="1" applyFont="1" applyFill="1"/>
    <xf numFmtId="165" fontId="4" fillId="6" borderId="0" xfId="0" applyNumberFormat="1" applyFont="1" applyFill="1"/>
    <xf numFmtId="165" fontId="21" fillId="0" borderId="18" xfId="0" applyNumberFormat="1" applyFont="1" applyBorder="1"/>
    <xf numFmtId="0" fontId="4" fillId="3" borderId="37" xfId="0" applyFont="1" applyFill="1" applyBorder="1"/>
    <xf numFmtId="0" fontId="4" fillId="3" borderId="38" xfId="0" applyFont="1" applyFill="1" applyBorder="1"/>
    <xf numFmtId="0" fontId="4" fillId="3" borderId="39" xfId="0" applyFont="1" applyFill="1" applyBorder="1"/>
    <xf numFmtId="0" fontId="4" fillId="3" borderId="40" xfId="0" applyFont="1" applyFill="1" applyBorder="1" applyAlignment="1">
      <alignment horizontal="left" indent="1"/>
    </xf>
    <xf numFmtId="166" fontId="0" fillId="0" borderId="11" xfId="0" applyNumberFormat="1" applyBorder="1"/>
    <xf numFmtId="166" fontId="0" fillId="0" borderId="41" xfId="0" applyNumberFormat="1" applyBorder="1"/>
    <xf numFmtId="0" fontId="4" fillId="6" borderId="42" xfId="0" applyFont="1" applyFill="1" applyBorder="1" applyAlignment="1">
      <alignment horizontal="left" indent="1"/>
    </xf>
    <xf numFmtId="166" fontId="0" fillId="6" borderId="43" xfId="0" applyNumberFormat="1" applyFill="1" applyBorder="1"/>
    <xf numFmtId="0" fontId="4" fillId="3" borderId="44" xfId="0" applyFont="1" applyFill="1" applyBorder="1" applyAlignment="1">
      <alignment horizontal="left"/>
    </xf>
    <xf numFmtId="0" fontId="4" fillId="3" borderId="45" xfId="0" applyFont="1" applyFill="1" applyBorder="1"/>
    <xf numFmtId="0" fontId="4" fillId="3" borderId="44" xfId="0" applyFont="1" applyFill="1" applyBorder="1" applyAlignment="1">
      <alignment horizontal="left" indent="1"/>
    </xf>
    <xf numFmtId="166" fontId="0" fillId="0" borderId="8" xfId="0" applyNumberFormat="1" applyBorder="1"/>
    <xf numFmtId="166" fontId="0" fillId="0" borderId="46" xfId="0" applyNumberFormat="1" applyBorder="1"/>
    <xf numFmtId="0" fontId="0" fillId="3" borderId="47" xfId="0" applyFill="1" applyBorder="1"/>
    <xf numFmtId="0" fontId="4" fillId="3" borderId="48" xfId="0" applyFont="1" applyFill="1" applyBorder="1" applyAlignment="1">
      <alignment horizontal="left" indent="1"/>
    </xf>
    <xf numFmtId="166" fontId="0" fillId="0" borderId="0" xfId="0" applyNumberFormat="1"/>
    <xf numFmtId="166" fontId="0" fillId="0" borderId="16" xfId="0" applyNumberFormat="1" applyBorder="1"/>
    <xf numFmtId="0" fontId="4" fillId="3" borderId="48" xfId="0" applyFont="1" applyFill="1" applyBorder="1" applyAlignment="1">
      <alignment horizontal="left"/>
    </xf>
    <xf numFmtId="166" fontId="0" fillId="3" borderId="45" xfId="0" applyNumberFormat="1" applyFill="1" applyBorder="1"/>
    <xf numFmtId="0" fontId="4" fillId="3" borderId="41" xfId="0" applyFont="1" applyFill="1" applyBorder="1"/>
    <xf numFmtId="0" fontId="4" fillId="3" borderId="42" xfId="0" applyFont="1" applyFill="1" applyBorder="1" applyAlignment="1">
      <alignment horizontal="left" indent="2"/>
    </xf>
    <xf numFmtId="167" fontId="0" fillId="0" borderId="14" xfId="0" applyNumberFormat="1" applyBorder="1"/>
    <xf numFmtId="167" fontId="0" fillId="0" borderId="15" xfId="0" applyNumberFormat="1" applyBorder="1"/>
    <xf numFmtId="167" fontId="0" fillId="0" borderId="19" xfId="0" applyNumberFormat="1" applyBorder="1"/>
    <xf numFmtId="167" fontId="0" fillId="0" borderId="5" xfId="0" applyNumberFormat="1" applyBorder="1"/>
    <xf numFmtId="167" fontId="0" fillId="0" borderId="16" xfId="0" applyNumberFormat="1" applyBorder="1"/>
    <xf numFmtId="167" fontId="0" fillId="0" borderId="20" xfId="0" applyNumberFormat="1" applyBorder="1"/>
    <xf numFmtId="167" fontId="0" fillId="0" borderId="17" xfId="0" applyNumberFormat="1" applyBorder="1"/>
    <xf numFmtId="167" fontId="0" fillId="0" borderId="18" xfId="0" applyNumberFormat="1" applyBorder="1"/>
    <xf numFmtId="0" fontId="4" fillId="3" borderId="49" xfId="0" applyFont="1" applyFill="1" applyBorder="1"/>
    <xf numFmtId="0" fontId="4" fillId="3" borderId="50" xfId="0" applyFont="1" applyFill="1" applyBorder="1"/>
    <xf numFmtId="0" fontId="9" fillId="3" borderId="20" xfId="0" applyFont="1" applyFill="1" applyBorder="1" applyAlignment="1">
      <alignment horizontal="left" indent="1"/>
    </xf>
    <xf numFmtId="0" fontId="9" fillId="3" borderId="4" xfId="0" applyFont="1" applyFill="1" applyBorder="1" applyAlignment="1">
      <alignment horizontal="left" indent="1"/>
    </xf>
    <xf numFmtId="2" fontId="5" fillId="0" borderId="5" xfId="0" applyNumberFormat="1" applyFont="1" applyBorder="1"/>
    <xf numFmtId="2" fontId="5" fillId="0" borderId="16" xfId="0" applyNumberFormat="1" applyFont="1" applyBorder="1"/>
    <xf numFmtId="0" fontId="3" fillId="6" borderId="5" xfId="0" applyFont="1" applyFill="1" applyBorder="1"/>
    <xf numFmtId="0" fontId="3" fillId="6" borderId="0" xfId="0" applyFont="1" applyFill="1"/>
    <xf numFmtId="0" fontId="5" fillId="0" borderId="7" xfId="0" applyFont="1" applyBorder="1"/>
    <xf numFmtId="0" fontId="9" fillId="3" borderId="14" xfId="0" applyFont="1" applyFill="1" applyBorder="1" applyAlignment="1">
      <alignment horizontal="left" indent="1"/>
    </xf>
    <xf numFmtId="0" fontId="5" fillId="0" borderId="3" xfId="0" applyFont="1" applyBorder="1"/>
    <xf numFmtId="164" fontId="5" fillId="0" borderId="9" xfId="0" applyNumberFormat="1" applyFont="1" applyBorder="1"/>
    <xf numFmtId="0" fontId="9" fillId="3" borderId="1" xfId="0" applyFont="1" applyFill="1" applyBorder="1" applyAlignment="1">
      <alignment horizontal="center"/>
    </xf>
    <xf numFmtId="164" fontId="5" fillId="0" borderId="14" xfId="0" applyNumberFormat="1" applyFont="1" applyBorder="1"/>
    <xf numFmtId="164" fontId="5" fillId="0" borderId="19" xfId="0" applyNumberFormat="1" applyFont="1" applyBorder="1"/>
    <xf numFmtId="164" fontId="5" fillId="0" borderId="5" xfId="0" applyNumberFormat="1" applyFont="1" applyBorder="1"/>
    <xf numFmtId="164" fontId="5" fillId="0" borderId="16" xfId="0" applyNumberFormat="1" applyFont="1" applyBorder="1"/>
    <xf numFmtId="164" fontId="5" fillId="0" borderId="20" xfId="0" applyNumberFormat="1" applyFont="1" applyBorder="1"/>
    <xf numFmtId="0" fontId="6" fillId="6" borderId="4" xfId="0" applyFont="1" applyFill="1" applyBorder="1" applyAlignment="1">
      <alignment horizontal="left" indent="2"/>
    </xf>
    <xf numFmtId="0" fontId="6" fillId="6" borderId="13" xfId="0" applyFont="1" applyFill="1" applyBorder="1"/>
    <xf numFmtId="0" fontId="3" fillId="6" borderId="13" xfId="0" applyFont="1" applyFill="1" applyBorder="1"/>
    <xf numFmtId="0" fontId="9" fillId="3" borderId="9" xfId="0" applyFont="1" applyFill="1" applyBorder="1" applyAlignment="1">
      <alignment horizontal="left"/>
    </xf>
    <xf numFmtId="0" fontId="9" fillId="3" borderId="9" xfId="0" applyFont="1" applyFill="1" applyBorder="1" applyAlignment="1">
      <alignment horizontal="center"/>
    </xf>
    <xf numFmtId="0" fontId="0" fillId="6" borderId="0" xfId="0" applyFill="1" applyAlignment="1">
      <alignment vertical="top" wrapText="1"/>
    </xf>
    <xf numFmtId="0" fontId="11" fillId="0" borderId="17" xfId="0" applyFont="1" applyBorder="1"/>
    <xf numFmtId="2" fontId="21" fillId="8" borderId="5" xfId="0" applyNumberFormat="1" applyFont="1" applyFill="1" applyBorder="1" applyAlignment="1">
      <alignment horizontal="right"/>
    </xf>
    <xf numFmtId="2" fontId="21" fillId="8" borderId="18" xfId="0" applyNumberFormat="1" applyFont="1" applyFill="1" applyBorder="1" applyAlignment="1">
      <alignment horizontal="right"/>
    </xf>
    <xf numFmtId="164" fontId="21" fillId="8" borderId="5" xfId="0" applyNumberFormat="1" applyFont="1" applyFill="1" applyBorder="1" applyAlignment="1">
      <alignment horizontal="right"/>
    </xf>
    <xf numFmtId="164" fontId="0" fillId="0" borderId="17" xfId="0" applyNumberFormat="1" applyBorder="1"/>
    <xf numFmtId="167" fontId="2" fillId="4" borderId="1" xfId="0" applyNumberFormat="1" applyFont="1" applyFill="1" applyBorder="1" applyAlignment="1">
      <alignment horizontal="center"/>
    </xf>
    <xf numFmtId="167" fontId="0" fillId="3" borderId="1" xfId="0" applyNumberFormat="1" applyFill="1" applyBorder="1"/>
    <xf numFmtId="0" fontId="0" fillId="3" borderId="1" xfId="0" applyFill="1" applyBorder="1" applyAlignment="1">
      <alignment vertical="top"/>
    </xf>
    <xf numFmtId="167" fontId="0" fillId="3" borderId="7" xfId="0" applyNumberFormat="1" applyFill="1" applyBorder="1"/>
    <xf numFmtId="167" fontId="0" fillId="0" borderId="9" xfId="0" applyNumberFormat="1" applyBorder="1"/>
    <xf numFmtId="0" fontId="23" fillId="3" borderId="1" xfId="0" applyFont="1" applyFill="1" applyBorder="1"/>
    <xf numFmtId="167" fontId="23" fillId="0" borderId="1" xfId="0" applyNumberFormat="1" applyFont="1" applyBorder="1"/>
    <xf numFmtId="0" fontId="23" fillId="0" borderId="1" xfId="0" applyFont="1" applyBorder="1"/>
    <xf numFmtId="0" fontId="24" fillId="3" borderId="1" xfId="0" applyFont="1" applyFill="1" applyBorder="1"/>
    <xf numFmtId="167" fontId="6" fillId="0" borderId="0" xfId="0" applyNumberFormat="1" applyFont="1"/>
    <xf numFmtId="168" fontId="0" fillId="0" borderId="0" xfId="0" applyNumberFormat="1"/>
    <xf numFmtId="0" fontId="0" fillId="2" borderId="0" xfId="0" applyFill="1"/>
    <xf numFmtId="167" fontId="0" fillId="2" borderId="0" xfId="0" applyNumberFormat="1" applyFill="1"/>
    <xf numFmtId="167" fontId="4" fillId="2" borderId="0" xfId="0" applyNumberFormat="1" applyFont="1" applyFill="1"/>
    <xf numFmtId="0" fontId="2" fillId="4" borderId="51" xfId="0" applyFont="1" applyFill="1" applyBorder="1"/>
    <xf numFmtId="167" fontId="2" fillId="4" borderId="52" xfId="0" applyNumberFormat="1" applyFont="1" applyFill="1" applyBorder="1" applyAlignment="1">
      <alignment horizontal="center"/>
    </xf>
    <xf numFmtId="0" fontId="2" fillId="4" borderId="52" xfId="0" applyFont="1" applyFill="1" applyBorder="1" applyAlignment="1">
      <alignment horizontal="left"/>
    </xf>
    <xf numFmtId="0" fontId="2" fillId="4" borderId="52" xfId="0" applyFont="1" applyFill="1" applyBorder="1"/>
    <xf numFmtId="0" fontId="0" fillId="2" borderId="53" xfId="0" applyFill="1" applyBorder="1"/>
    <xf numFmtId="0" fontId="2" fillId="4" borderId="54" xfId="0" applyFont="1" applyFill="1" applyBorder="1" applyAlignment="1">
      <alignment horizontal="left"/>
    </xf>
    <xf numFmtId="167" fontId="2" fillId="4" borderId="54" xfId="0" applyNumberFormat="1" applyFont="1" applyFill="1" applyBorder="1" applyAlignment="1">
      <alignment horizontal="center"/>
    </xf>
    <xf numFmtId="0" fontId="2" fillId="4" borderId="54" xfId="0" applyFont="1" applyFill="1" applyBorder="1"/>
    <xf numFmtId="0" fontId="0" fillId="2" borderId="56" xfId="0" applyFill="1" applyBorder="1"/>
    <xf numFmtId="0" fontId="4" fillId="3" borderId="57" xfId="0" applyFont="1" applyFill="1" applyBorder="1" applyAlignment="1">
      <alignment horizontal="left"/>
    </xf>
    <xf numFmtId="0" fontId="0" fillId="2" borderId="58" xfId="0" applyFill="1" applyBorder="1"/>
    <xf numFmtId="0" fontId="0" fillId="3" borderId="59" xfId="0" applyFill="1" applyBorder="1" applyAlignment="1">
      <alignment horizontal="left"/>
    </xf>
    <xf numFmtId="0" fontId="0" fillId="3" borderId="57" xfId="0" applyFill="1" applyBorder="1" applyAlignment="1">
      <alignment horizontal="left"/>
    </xf>
    <xf numFmtId="0" fontId="0" fillId="2" borderId="60" xfId="0" applyFill="1" applyBorder="1"/>
    <xf numFmtId="0" fontId="0" fillId="2" borderId="60" xfId="0" applyFill="1" applyBorder="1" applyAlignment="1">
      <alignment horizontal="right"/>
    </xf>
    <xf numFmtId="0" fontId="0" fillId="2" borderId="61" xfId="0" applyFill="1" applyBorder="1"/>
    <xf numFmtId="167" fontId="0" fillId="2" borderId="62" xfId="0" applyNumberFormat="1" applyFill="1" applyBorder="1"/>
    <xf numFmtId="0" fontId="0" fillId="2" borderId="62" xfId="0" applyFill="1" applyBorder="1"/>
    <xf numFmtId="0" fontId="0" fillId="2" borderId="63" xfId="0" applyFill="1" applyBorder="1"/>
    <xf numFmtId="165" fontId="0" fillId="0" borderId="1" xfId="0" applyNumberFormat="1" applyBorder="1"/>
    <xf numFmtId="0" fontId="0" fillId="3" borderId="4" xfId="0" applyFill="1" applyBorder="1" applyAlignment="1">
      <alignment horizontal="left"/>
    </xf>
    <xf numFmtId="167" fontId="2" fillId="4" borderId="7" xfId="0" applyNumberFormat="1" applyFont="1" applyFill="1" applyBorder="1" applyAlignment="1">
      <alignment horizontal="center"/>
    </xf>
    <xf numFmtId="167" fontId="0" fillId="3" borderId="9" xfId="0" applyNumberFormat="1" applyFill="1" applyBorder="1"/>
    <xf numFmtId="0" fontId="7" fillId="3" borderId="1" xfId="0" applyFont="1" applyFill="1" applyBorder="1"/>
    <xf numFmtId="0" fontId="8" fillId="0" borderId="1" xfId="0" applyFont="1" applyBorder="1"/>
    <xf numFmtId="0" fontId="2" fillId="4" borderId="1" xfId="0" applyFont="1" applyFill="1" applyBorder="1"/>
    <xf numFmtId="0" fontId="4" fillId="0" borderId="1" xfId="0" applyFont="1" applyBorder="1"/>
    <xf numFmtId="0" fontId="8" fillId="3" borderId="1" xfId="0" applyFont="1" applyFill="1" applyBorder="1"/>
    <xf numFmtId="0" fontId="16" fillId="3" borderId="4" xfId="0" applyFont="1" applyFill="1" applyBorder="1"/>
    <xf numFmtId="0" fontId="17" fillId="0" borderId="2" xfId="0" applyFont="1" applyBorder="1"/>
    <xf numFmtId="0" fontId="5" fillId="2" borderId="4" xfId="0" applyFont="1" applyFill="1" applyBorder="1"/>
    <xf numFmtId="0" fontId="5" fillId="2" borderId="2" xfId="0" applyFont="1" applyFill="1" applyBorder="1"/>
    <xf numFmtId="0" fontId="0" fillId="0" borderId="2" xfId="0" applyBorder="1"/>
    <xf numFmtId="0" fontId="4" fillId="3" borderId="1" xfId="0" applyFont="1" applyFill="1" applyBorder="1"/>
    <xf numFmtId="0" fontId="0" fillId="3" borderId="1" xfId="0" applyFill="1" applyBorder="1"/>
    <xf numFmtId="0" fontId="0" fillId="0" borderId="1" xfId="0" applyBorder="1"/>
    <xf numFmtId="0" fontId="2" fillId="4" borderId="4" xfId="0" applyFont="1" applyFill="1" applyBorder="1"/>
    <xf numFmtId="0" fontId="0" fillId="0" borderId="13" xfId="0" applyBorder="1"/>
    <xf numFmtId="0" fontId="19" fillId="3" borderId="9" xfId="0" applyFont="1" applyFill="1" applyBorder="1" applyAlignment="1">
      <alignment horizontal="center"/>
    </xf>
    <xf numFmtId="0" fontId="0" fillId="3" borderId="2" xfId="0" applyFill="1" applyBorder="1"/>
    <xf numFmtId="0" fontId="9" fillId="3" borderId="1" xfId="0" applyFont="1" applyFill="1" applyBorder="1"/>
    <xf numFmtId="0" fontId="5" fillId="3" borderId="14" xfId="0" applyFont="1" applyFill="1" applyBorder="1" applyAlignment="1">
      <alignment vertical="top" wrapText="1"/>
    </xf>
    <xf numFmtId="0" fontId="5" fillId="0" borderId="15" xfId="0" applyFont="1" applyBorder="1" applyAlignment="1">
      <alignment vertical="top" wrapText="1"/>
    </xf>
    <xf numFmtId="0" fontId="5" fillId="0" borderId="19" xfId="0" applyFont="1" applyBorder="1" applyAlignment="1">
      <alignment vertical="top" wrapText="1"/>
    </xf>
    <xf numFmtId="0" fontId="5" fillId="0" borderId="5" xfId="0" applyFont="1" applyBorder="1" applyAlignment="1">
      <alignment vertical="top" wrapText="1"/>
    </xf>
    <xf numFmtId="0" fontId="5" fillId="0" borderId="0" xfId="0" applyFont="1" applyAlignment="1">
      <alignment vertical="top" wrapText="1"/>
    </xf>
    <xf numFmtId="0" fontId="5" fillId="0" borderId="16" xfId="0" applyFont="1" applyBorder="1" applyAlignment="1">
      <alignment vertical="top" wrapText="1"/>
    </xf>
    <xf numFmtId="0" fontId="5" fillId="0" borderId="20" xfId="0" applyFont="1" applyBorder="1" applyAlignment="1">
      <alignment vertical="top" wrapText="1"/>
    </xf>
    <xf numFmtId="0" fontId="5" fillId="0" borderId="17" xfId="0" applyFont="1" applyBorder="1" applyAlignment="1">
      <alignment vertical="top" wrapText="1"/>
    </xf>
    <xf numFmtId="0" fontId="5" fillId="0" borderId="18" xfId="0" applyFont="1" applyBorder="1" applyAlignment="1">
      <alignment vertical="top" wrapText="1"/>
    </xf>
    <xf numFmtId="0" fontId="0" fillId="3" borderId="1" xfId="0" applyFill="1" applyBorder="1" applyAlignment="1">
      <alignment wrapText="1"/>
    </xf>
    <xf numFmtId="0" fontId="2" fillId="4" borderId="4" xfId="0" applyFont="1" applyFill="1" applyBorder="1" applyAlignment="1">
      <alignment horizontal="center"/>
    </xf>
    <xf numFmtId="0" fontId="0" fillId="0" borderId="13" xfId="0" applyBorder="1" applyAlignment="1">
      <alignment horizontal="center"/>
    </xf>
    <xf numFmtId="0" fontId="0" fillId="0" borderId="2" xfId="0" applyBorder="1" applyAlignment="1">
      <alignment horizontal="center"/>
    </xf>
    <xf numFmtId="0" fontId="0" fillId="3" borderId="15" xfId="0" applyFill="1" applyBorder="1" applyAlignment="1">
      <alignment vertical="top" wrapText="1"/>
    </xf>
    <xf numFmtId="0" fontId="0" fillId="3" borderId="19" xfId="0" applyFill="1"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10" fillId="3" borderId="4" xfId="0" applyFont="1" applyFill="1" applyBorder="1" applyAlignment="1">
      <alignment horizontal="center"/>
    </xf>
    <xf numFmtId="0" fontId="15" fillId="0" borderId="13" xfId="0" applyFont="1" applyBorder="1" applyAlignment="1">
      <alignment horizontal="center"/>
    </xf>
    <xf numFmtId="0" fontId="15" fillId="0" borderId="2" xfId="0" applyFont="1" applyBorder="1" applyAlignment="1">
      <alignment horizontal="center"/>
    </xf>
    <xf numFmtId="0" fontId="10" fillId="3" borderId="2" xfId="0" applyFont="1" applyFill="1" applyBorder="1" applyAlignment="1">
      <alignment horizontal="center"/>
    </xf>
    <xf numFmtId="0" fontId="11" fillId="6" borderId="15" xfId="0" applyFont="1" applyFill="1" applyBorder="1" applyAlignment="1">
      <alignment vertical="top" wrapText="1"/>
    </xf>
    <xf numFmtId="0" fontId="0" fillId="0" borderId="15" xfId="0" applyBorder="1" applyAlignment="1">
      <alignment vertical="top" wrapText="1"/>
    </xf>
    <xf numFmtId="0" fontId="0" fillId="0" borderId="0" xfId="0" applyAlignment="1">
      <alignment vertical="top" wrapText="1"/>
    </xf>
    <xf numFmtId="0" fontId="5" fillId="3" borderId="15" xfId="0" applyFont="1" applyFill="1" applyBorder="1" applyAlignment="1">
      <alignment vertical="top" wrapText="1"/>
    </xf>
    <xf numFmtId="0" fontId="9" fillId="3" borderId="4" xfId="0" applyFont="1" applyFill="1" applyBorder="1"/>
    <xf numFmtId="0" fontId="9" fillId="3" borderId="13" xfId="0" applyFont="1" applyFill="1" applyBorder="1"/>
    <xf numFmtId="0" fontId="9" fillId="3" borderId="2" xfId="0" applyFont="1" applyFill="1" applyBorder="1"/>
    <xf numFmtId="0" fontId="5" fillId="3" borderId="1" xfId="0" applyFont="1" applyFill="1" applyBorder="1" applyAlignment="1">
      <alignment vertical="top" wrapText="1"/>
    </xf>
    <xf numFmtId="2" fontId="5" fillId="3" borderId="4" xfId="0" applyNumberFormat="1" applyFont="1" applyFill="1" applyBorder="1" applyAlignment="1">
      <alignment vertical="top" wrapText="1"/>
    </xf>
    <xf numFmtId="2" fontId="5" fillId="0" borderId="13" xfId="0" applyNumberFormat="1" applyFont="1" applyBorder="1" applyAlignment="1">
      <alignment vertical="top" wrapText="1"/>
    </xf>
    <xf numFmtId="2" fontId="5" fillId="0" borderId="2" xfId="0" applyNumberFormat="1" applyFont="1" applyBorder="1" applyAlignment="1">
      <alignment vertical="top" wrapText="1"/>
    </xf>
    <xf numFmtId="0" fontId="4" fillId="3" borderId="33" xfId="0" applyFont="1" applyFill="1" applyBorder="1" applyAlignment="1">
      <alignment horizontal="center" vertical="center" textRotation="90"/>
    </xf>
    <xf numFmtId="0" fontId="0" fillId="0" borderId="34" xfId="0" applyBorder="1" applyAlignment="1">
      <alignment horizontal="center" vertical="center" textRotation="90"/>
    </xf>
    <xf numFmtId="0" fontId="0" fillId="0" borderId="35" xfId="0" applyBorder="1" applyAlignment="1">
      <alignment horizontal="center" vertical="center" textRotation="90"/>
    </xf>
    <xf numFmtId="0" fontId="4" fillId="3" borderId="14" xfId="0" applyFont="1" applyFill="1" applyBorder="1"/>
    <xf numFmtId="0" fontId="4" fillId="0" borderId="36" xfId="0" applyFont="1" applyBorder="1"/>
    <xf numFmtId="0" fontId="4" fillId="3" borderId="26" xfId="0" applyFont="1" applyFill="1" applyBorder="1" applyAlignment="1">
      <alignment horizontal="center"/>
    </xf>
    <xf numFmtId="0" fontId="4" fillId="3" borderId="27" xfId="0" applyFont="1" applyFill="1" applyBorder="1" applyAlignment="1">
      <alignment horizontal="center"/>
    </xf>
    <xf numFmtId="0" fontId="4" fillId="3" borderId="28" xfId="0" applyFont="1" applyFill="1" applyBorder="1" applyAlignment="1">
      <alignment horizontal="center"/>
    </xf>
    <xf numFmtId="0" fontId="0" fillId="3" borderId="4" xfId="0" applyFill="1" applyBorder="1" applyAlignment="1">
      <alignment vertical="top" wrapText="1"/>
    </xf>
    <xf numFmtId="0" fontId="0" fillId="3" borderId="2" xfId="0" applyFill="1" applyBorder="1" applyAlignment="1">
      <alignment vertical="top" wrapText="1"/>
    </xf>
    <xf numFmtId="0" fontId="2" fillId="4" borderId="0" xfId="0" applyFont="1" applyFill="1"/>
    <xf numFmtId="0" fontId="14" fillId="4" borderId="0" xfId="0" applyFont="1" applyFill="1"/>
    <xf numFmtId="0" fontId="0" fillId="6" borderId="4" xfId="0" applyFill="1" applyBorder="1"/>
    <xf numFmtId="0" fontId="0" fillId="6" borderId="0" xfId="0" applyFill="1"/>
    <xf numFmtId="0" fontId="0" fillId="0" borderId="0" xfId="0"/>
    <xf numFmtId="0" fontId="0" fillId="6" borderId="13" xfId="0" applyFill="1" applyBorder="1"/>
    <xf numFmtId="0" fontId="0" fillId="6" borderId="14" xfId="0" applyFill="1" applyBorder="1"/>
    <xf numFmtId="0" fontId="0" fillId="6" borderId="15" xfId="0" applyFill="1" applyBorder="1"/>
    <xf numFmtId="0" fontId="4" fillId="3" borderId="11" xfId="0" applyFont="1" applyFill="1" applyBorder="1"/>
    <xf numFmtId="0" fontId="0" fillId="3" borderId="11" xfId="0" applyFill="1" applyBorder="1"/>
    <xf numFmtId="0" fontId="0" fillId="3" borderId="1" xfId="0" applyFill="1" applyBorder="1" applyAlignment="1">
      <alignment vertical="top"/>
    </xf>
    <xf numFmtId="0" fontId="0" fillId="0" borderId="1" xfId="0" applyBorder="1" applyAlignment="1">
      <alignment vertical="top"/>
    </xf>
    <xf numFmtId="0" fontId="2" fillId="4" borderId="55" xfId="0" applyFont="1" applyFill="1" applyBorder="1" applyAlignment="1">
      <alignment horizontal="center"/>
    </xf>
    <xf numFmtId="0" fontId="0" fillId="3" borderId="7" xfId="0" applyFill="1" applyBorder="1" applyAlignment="1">
      <alignment vertical="top"/>
    </xf>
    <xf numFmtId="0" fontId="0" fillId="0" borderId="9" xfId="0" applyBorder="1" applyAlignment="1">
      <alignment vertical="top"/>
    </xf>
    <xf numFmtId="167" fontId="0" fillId="0" borderId="4" xfId="0" applyNumberFormat="1" applyBorder="1"/>
    <xf numFmtId="0" fontId="0" fillId="3" borderId="7" xfId="0" applyFill="1" applyBorder="1" applyAlignment="1">
      <alignment vertical="top" wrapText="1"/>
    </xf>
    <xf numFmtId="0" fontId="0" fillId="0" borderId="9" xfId="0" applyBorder="1" applyAlignment="1">
      <alignment vertical="top" wrapText="1"/>
    </xf>
    <xf numFmtId="170" fontId="0" fillId="0" borderId="0" xfId="0" applyNumberFormat="1"/>
    <xf numFmtId="2" fontId="5" fillId="0" borderId="0" xfId="0" applyNumberFormat="1" applyFont="1"/>
  </cellXfs>
  <cellStyles count="1">
    <cellStyle name="Normal" xfId="0" builtinId="0"/>
  </cellStyles>
  <dxfs count="7">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mruColors>
      <color rgb="FF5DAED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PopSizeInputs!$B$16</c:f>
              <c:strCache>
                <c:ptCount val="1"/>
                <c:pt idx="0">
                  <c:v>FSW</c:v>
                </c:pt>
              </c:strCache>
            </c:strRef>
          </c:tx>
          <c:spPr>
            <a:solidFill>
              <a:schemeClr val="accent1"/>
            </a:solidFill>
            <a:ln>
              <a:solidFill>
                <a:schemeClr val="tx1"/>
              </a:solidFill>
            </a:ln>
            <a:effectLst/>
          </c:spPr>
          <c:invertIfNegative val="0"/>
          <c:cat>
            <c:numRef>
              <c:f>PopSizeInputs!$J$4:$J$69</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PopSizeInputs!$K$4:$K$69</c:f>
              <c:numCache>
                <c:formatCode>0.000</c:formatCode>
                <c:ptCount val="66"/>
                <c:pt idx="0">
                  <c:v>7.1230452566248671E-4</c:v>
                </c:pt>
                <c:pt idx="1">
                  <c:v>1.008759078002742E-2</c:v>
                </c:pt>
                <c:pt idx="2">
                  <c:v>2.7152538716388314E-2</c:v>
                </c:pt>
                <c:pt idx="3">
                  <c:v>4.2206006806106346E-2</c:v>
                </c:pt>
                <c:pt idx="4">
                  <c:v>5.2052285770380451E-2</c:v>
                </c:pt>
                <c:pt idx="5">
                  <c:v>5.7100465285608859E-2</c:v>
                </c:pt>
                <c:pt idx="6">
                  <c:v>5.8612099986026789E-2</c:v>
                </c:pt>
                <c:pt idx="7">
                  <c:v>5.7771522712591609E-2</c:v>
                </c:pt>
                <c:pt idx="8">
                  <c:v>5.547905271543304E-2</c:v>
                </c:pt>
                <c:pt idx="9">
                  <c:v>5.2364088488073418E-2</c:v>
                </c:pt>
                <c:pt idx="10">
                  <c:v>4.8847180807125794E-2</c:v>
                </c:pt>
                <c:pt idx="11">
                  <c:v>4.5200268786974397E-2</c:v>
                </c:pt>
                <c:pt idx="12">
                  <c:v>4.1593526775261604E-2</c:v>
                </c:pt>
                <c:pt idx="13">
                  <c:v>3.8128962575067697E-2</c:v>
                </c:pt>
                <c:pt idx="14">
                  <c:v>3.4863637318542584E-2</c:v>
                </c:pt>
                <c:pt idx="15">
                  <c:v>3.1825411413301724E-2</c:v>
                </c:pt>
                <c:pt idx="16">
                  <c:v>2.9023507572605575E-2</c:v>
                </c:pt>
                <c:pt idx="17">
                  <c:v>2.6455545142827237E-2</c:v>
                </c:pt>
                <c:pt idx="18">
                  <c:v>2.4112193974165363E-2</c:v>
                </c:pt>
                <c:pt idx="19">
                  <c:v>2.1980229964379525E-2</c:v>
                </c:pt>
                <c:pt idx="20">
                  <c:v>2.0044520288573248E-2</c:v>
                </c:pt>
                <c:pt idx="21">
                  <c:v>1.8289293426508514E-2</c:v>
                </c:pt>
                <c:pt idx="22">
                  <c:v>1.6698932544022268E-2</c:v>
                </c:pt>
                <c:pt idx="23">
                  <c:v>1.5258452500969653E-2</c:v>
                </c:pt>
                <c:pt idx="24">
                  <c:v>1.395376820945838E-2</c:v>
                </c:pt>
                <c:pt idx="25">
                  <c:v>1.2771826755618223E-2</c:v>
                </c:pt>
                <c:pt idx="26">
                  <c:v>1.1700651928087119E-2</c:v>
                </c:pt>
                <c:pt idx="27">
                  <c:v>1.0729333763054292E-2</c:v>
                </c:pt>
                <c:pt idx="28">
                  <c:v>9.8479848816696702E-3</c:v>
                </c:pt>
                <c:pt idx="29">
                  <c:v>9.047678065827118E-3</c:v>
                </c:pt>
                <c:pt idx="30">
                  <c:v>8.320374557381471E-3</c:v>
                </c:pt>
                <c:pt idx="31">
                  <c:v>7.6588492107304848E-3</c:v>
                </c:pt>
                <c:pt idx="32">
                  <c:v>7.0566163647884849E-3</c:v>
                </c:pt>
                <c:pt idx="33">
                  <c:v>6.5078587793413641E-3</c:v>
                </c:pt>
                <c:pt idx="34">
                  <c:v>6.007360965980489E-3</c:v>
                </c:pt>
                <c:pt idx="35">
                  <c:v>5.5504475740521964E-3</c:v>
                </c:pt>
                <c:pt idx="36">
                  <c:v>5.1329270571573464E-3</c:v>
                </c:pt>
                <c:pt idx="37">
                  <c:v>4.7510405702758628E-3</c:v>
                </c:pt>
                <c:pt idx="38">
                  <c:v>4.4014158798535447E-3</c:v>
                </c:pt>
                <c:pt idx="39">
                  <c:v>4.0810259736762467E-3</c:v>
                </c:pt>
                <c:pt idx="40">
                  <c:v>3.7871520097536695E-3</c:v>
                </c:pt>
                <c:pt idx="41">
                  <c:v>3.5173502270510319E-3</c:v>
                </c:pt>
                <c:pt idx="42">
                  <c:v>3.2694224443857367E-3</c:v>
                </c:pt>
                <c:pt idx="43">
                  <c:v>3.041389789422404E-3</c:v>
                </c:pt>
                <c:pt idx="44">
                  <c:v>2.8314693222421059E-3</c:v>
                </c:pt>
                <c:pt idx="45">
                  <c:v>2.6380532439811951E-3</c:v>
                </c:pt>
                <c:pt idx="46">
                  <c:v>2.4596904082544268E-3</c:v>
                </c:pt>
                <c:pt idx="47">
                  <c:v>2.2950698800528581E-3</c:v>
                </c:pt>
                <c:pt idx="48">
                  <c:v>2.1430063126580468E-3</c:v>
                </c:pt>
                <c:pt idx="49">
                  <c:v>2.0024269373215492E-3</c:v>
                </c:pt>
                <c:pt idx="50">
                  <c:v>1.8723599827796943E-3</c:v>
                </c:pt>
                <c:pt idx="51">
                  <c:v>1.7519243620091373E-3</c:v>
                </c:pt>
                <c:pt idx="52">
                  <c:v>1.6403204819959475E-3</c:v>
                </c:pt>
                <c:pt idx="53">
                  <c:v>1.5368220487864803E-3</c:v>
                </c:pt>
                <c:pt idx="54">
                  <c:v>1.4407687548040555E-3</c:v>
                </c:pt>
                <c:pt idx="55">
                  <c:v>1.3515597485244787E-3</c:v>
                </c:pt>
                <c:pt idx="56">
                  <c:v>1.2686477982188716E-3</c:v>
                </c:pt>
                <c:pt idx="57">
                  <c:v>1.1915340717637446E-3</c:v>
                </c:pt>
                <c:pt idx="58">
                  <c:v>1.1197634636046481E-3</c:v>
                </c:pt>
                <c:pt idx="59">
                  <c:v>1.0529204079879435E-3</c:v>
                </c:pt>
                <c:pt idx="60">
                  <c:v>9.9062512464780355E-4</c:v>
                </c:pt>
                <c:pt idx="61">
                  <c:v>9.325302493720523E-4</c:v>
                </c:pt>
                <c:pt idx="62">
                  <c:v>8.7831780736873793E-4</c:v>
                </c:pt>
                <c:pt idx="63">
                  <c:v>8.2769649219089486E-4</c:v>
                </c:pt>
                <c:pt idx="64">
                  <c:v>7.8039921724627748E-4</c:v>
                </c:pt>
              </c:numCache>
            </c:numRef>
          </c:val>
          <c:extLst>
            <c:ext xmlns:c16="http://schemas.microsoft.com/office/drawing/2014/chart" uri="{C3380CC4-5D6E-409C-BE32-E72D297353CC}">
              <c16:uniqueId val="{00000000-4EE9-4FF6-84B2-621D623B9E64}"/>
            </c:ext>
          </c:extLst>
        </c:ser>
        <c:dLbls>
          <c:showLegendKey val="0"/>
          <c:showVal val="0"/>
          <c:showCatName val="0"/>
          <c:showSerName val="0"/>
          <c:showPercent val="0"/>
          <c:showBubbleSize val="0"/>
        </c:dLbls>
        <c:gapWidth val="0"/>
        <c:axId val="1400939440"/>
        <c:axId val="945511488"/>
      </c:barChart>
      <c:catAx>
        <c:axId val="140093944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5511488"/>
        <c:crosses val="autoZero"/>
        <c:auto val="1"/>
        <c:lblAlgn val="ctr"/>
        <c:lblOffset val="100"/>
        <c:tickLblSkip val="5"/>
        <c:noMultiLvlLbl val="0"/>
      </c:catAx>
      <c:valAx>
        <c:axId val="9455114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a:t>
                </a:r>
                <a:r>
                  <a:rPr lang="en-US" b="1" baseline="0"/>
                  <a:t> population</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009394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Lifetime partnership exposure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PartnershipInputs!$A$3</c:f>
              <c:strCache>
                <c:ptCount val="1"/>
                <c:pt idx="0">
                  <c:v>Men</c:v>
                </c:pt>
              </c:strCache>
            </c:strRef>
          </c:tx>
          <c:spPr>
            <a:ln w="28575" cap="rnd">
              <a:solidFill>
                <a:schemeClr val="accent1"/>
              </a:solidFill>
              <a:round/>
            </a:ln>
            <a:effectLst/>
          </c:spPr>
          <c:marker>
            <c:symbol val="none"/>
          </c:marker>
          <c:cat>
            <c:numRef>
              <c:f>PartnershipInputs!$B$1:$CD$1</c:f>
              <c:numCache>
                <c:formatCode>General</c:formatCode>
                <c:ptCount val="81"/>
                <c:pt idx="0">
                  <c:v>1970</c:v>
                </c:pt>
                <c:pt idx="1">
                  <c:v>1971</c:v>
                </c:pt>
                <c:pt idx="2">
                  <c:v>1972</c:v>
                </c:pt>
                <c:pt idx="3">
                  <c:v>1973</c:v>
                </c:pt>
                <c:pt idx="4">
                  <c:v>1974</c:v>
                </c:pt>
                <c:pt idx="5">
                  <c:v>1975</c:v>
                </c:pt>
                <c:pt idx="6">
                  <c:v>1976</c:v>
                </c:pt>
                <c:pt idx="7">
                  <c:v>1977</c:v>
                </c:pt>
                <c:pt idx="8">
                  <c:v>1978</c:v>
                </c:pt>
                <c:pt idx="9">
                  <c:v>1979</c:v>
                </c:pt>
                <c:pt idx="10">
                  <c:v>1980</c:v>
                </c:pt>
                <c:pt idx="11">
                  <c:v>1981</c:v>
                </c:pt>
                <c:pt idx="12">
                  <c:v>1982</c:v>
                </c:pt>
                <c:pt idx="13">
                  <c:v>1983</c:v>
                </c:pt>
                <c:pt idx="14">
                  <c:v>1984</c:v>
                </c:pt>
                <c:pt idx="15">
                  <c:v>1985</c:v>
                </c:pt>
                <c:pt idx="16">
                  <c:v>1986</c:v>
                </c:pt>
                <c:pt idx="17">
                  <c:v>1987</c:v>
                </c:pt>
                <c:pt idx="18">
                  <c:v>1988</c:v>
                </c:pt>
                <c:pt idx="19">
                  <c:v>1989</c:v>
                </c:pt>
                <c:pt idx="20">
                  <c:v>1990</c:v>
                </c:pt>
                <c:pt idx="21">
                  <c:v>1991</c:v>
                </c:pt>
                <c:pt idx="22">
                  <c:v>1992</c:v>
                </c:pt>
                <c:pt idx="23">
                  <c:v>1993</c:v>
                </c:pt>
                <c:pt idx="24">
                  <c:v>1994</c:v>
                </c:pt>
                <c:pt idx="25">
                  <c:v>1995</c:v>
                </c:pt>
                <c:pt idx="26">
                  <c:v>1996</c:v>
                </c:pt>
                <c:pt idx="27">
                  <c:v>1997</c:v>
                </c:pt>
                <c:pt idx="28">
                  <c:v>1998</c:v>
                </c:pt>
                <c:pt idx="29">
                  <c:v>1999</c:v>
                </c:pt>
                <c:pt idx="30">
                  <c:v>2000</c:v>
                </c:pt>
                <c:pt idx="31">
                  <c:v>2001</c:v>
                </c:pt>
                <c:pt idx="32">
                  <c:v>2002</c:v>
                </c:pt>
                <c:pt idx="33">
                  <c:v>2003</c:v>
                </c:pt>
                <c:pt idx="34">
                  <c:v>2004</c:v>
                </c:pt>
                <c:pt idx="35">
                  <c:v>2005</c:v>
                </c:pt>
                <c:pt idx="36">
                  <c:v>2006</c:v>
                </c:pt>
                <c:pt idx="37">
                  <c:v>2007</c:v>
                </c:pt>
                <c:pt idx="38">
                  <c:v>2008</c:v>
                </c:pt>
                <c:pt idx="39">
                  <c:v>2009</c:v>
                </c:pt>
                <c:pt idx="40">
                  <c:v>2010</c:v>
                </c:pt>
                <c:pt idx="41">
                  <c:v>2011</c:v>
                </c:pt>
                <c:pt idx="42">
                  <c:v>2012</c:v>
                </c:pt>
                <c:pt idx="43">
                  <c:v>2013</c:v>
                </c:pt>
                <c:pt idx="44">
                  <c:v>2014</c:v>
                </c:pt>
                <c:pt idx="45">
                  <c:v>2015</c:v>
                </c:pt>
                <c:pt idx="46">
                  <c:v>2016</c:v>
                </c:pt>
                <c:pt idx="47">
                  <c:v>2017</c:v>
                </c:pt>
                <c:pt idx="48">
                  <c:v>2018</c:v>
                </c:pt>
                <c:pt idx="49">
                  <c:v>2019</c:v>
                </c:pt>
                <c:pt idx="50">
                  <c:v>2020</c:v>
                </c:pt>
                <c:pt idx="51">
                  <c:v>2021</c:v>
                </c:pt>
                <c:pt idx="52">
                  <c:v>2022</c:v>
                </c:pt>
                <c:pt idx="53">
                  <c:v>2023</c:v>
                </c:pt>
                <c:pt idx="54">
                  <c:v>2024</c:v>
                </c:pt>
                <c:pt idx="55">
                  <c:v>2025</c:v>
                </c:pt>
                <c:pt idx="56">
                  <c:v>2026</c:v>
                </c:pt>
                <c:pt idx="57">
                  <c:v>2027</c:v>
                </c:pt>
                <c:pt idx="58">
                  <c:v>2028</c:v>
                </c:pt>
                <c:pt idx="59">
                  <c:v>2029</c:v>
                </c:pt>
                <c:pt idx="60">
                  <c:v>2030</c:v>
                </c:pt>
                <c:pt idx="61">
                  <c:v>2031</c:v>
                </c:pt>
                <c:pt idx="62">
                  <c:v>2032</c:v>
                </c:pt>
                <c:pt idx="63">
                  <c:v>2033</c:v>
                </c:pt>
                <c:pt idx="64">
                  <c:v>2034</c:v>
                </c:pt>
                <c:pt idx="65">
                  <c:v>2035</c:v>
                </c:pt>
                <c:pt idx="66">
                  <c:v>2036</c:v>
                </c:pt>
                <c:pt idx="67">
                  <c:v>2037</c:v>
                </c:pt>
                <c:pt idx="68">
                  <c:v>2038</c:v>
                </c:pt>
                <c:pt idx="69">
                  <c:v>2039</c:v>
                </c:pt>
                <c:pt idx="70">
                  <c:v>2040</c:v>
                </c:pt>
                <c:pt idx="71">
                  <c:v>2041</c:v>
                </c:pt>
                <c:pt idx="72">
                  <c:v>2042</c:v>
                </c:pt>
                <c:pt idx="73">
                  <c:v>2043</c:v>
                </c:pt>
                <c:pt idx="74">
                  <c:v>2044</c:v>
                </c:pt>
                <c:pt idx="75">
                  <c:v>2045</c:v>
                </c:pt>
                <c:pt idx="76">
                  <c:v>2046</c:v>
                </c:pt>
                <c:pt idx="77">
                  <c:v>2047</c:v>
                </c:pt>
                <c:pt idx="78">
                  <c:v>2048</c:v>
                </c:pt>
                <c:pt idx="79">
                  <c:v>2049</c:v>
                </c:pt>
                <c:pt idx="80">
                  <c:v>2050</c:v>
                </c:pt>
              </c:numCache>
            </c:numRef>
          </c:cat>
          <c:val>
            <c:numRef>
              <c:f>PartnershipInputs!$B$3:$CD$3</c:f>
              <c:numCache>
                <c:formatCode>0.00</c:formatCode>
                <c:ptCount val="81"/>
                <c:pt idx="0">
                  <c:v>118.289531193584</c:v>
                </c:pt>
                <c:pt idx="1">
                  <c:v>118.289531193584</c:v>
                </c:pt>
                <c:pt idx="2">
                  <c:v>118.289531193584</c:v>
                </c:pt>
                <c:pt idx="3">
                  <c:v>118.289531193584</c:v>
                </c:pt>
                <c:pt idx="4">
                  <c:v>118.289531193584</c:v>
                </c:pt>
                <c:pt idx="5">
                  <c:v>118.289531193584</c:v>
                </c:pt>
                <c:pt idx="6">
                  <c:v>118.289531193584</c:v>
                </c:pt>
                <c:pt idx="7">
                  <c:v>118.289531193584</c:v>
                </c:pt>
                <c:pt idx="8">
                  <c:v>118.289531193584</c:v>
                </c:pt>
                <c:pt idx="9">
                  <c:v>118.289531193584</c:v>
                </c:pt>
                <c:pt idx="10">
                  <c:v>118.289531193584</c:v>
                </c:pt>
                <c:pt idx="11">
                  <c:v>118.289531193584</c:v>
                </c:pt>
                <c:pt idx="12">
                  <c:v>118.289531193584</c:v>
                </c:pt>
                <c:pt idx="13">
                  <c:v>118.289531193584</c:v>
                </c:pt>
                <c:pt idx="14">
                  <c:v>118.289531193584</c:v>
                </c:pt>
                <c:pt idx="15">
                  <c:v>118.289531193584</c:v>
                </c:pt>
                <c:pt idx="16">
                  <c:v>118.289531193584</c:v>
                </c:pt>
                <c:pt idx="17">
                  <c:v>118.289531193584</c:v>
                </c:pt>
                <c:pt idx="18">
                  <c:v>118.289531193584</c:v>
                </c:pt>
                <c:pt idx="19">
                  <c:v>118.289531193584</c:v>
                </c:pt>
                <c:pt idx="20">
                  <c:v>118.289531193584</c:v>
                </c:pt>
                <c:pt idx="21">
                  <c:v>118.289531193584</c:v>
                </c:pt>
                <c:pt idx="22">
                  <c:v>118.289531193584</c:v>
                </c:pt>
                <c:pt idx="23">
                  <c:v>118.289531193584</c:v>
                </c:pt>
                <c:pt idx="24">
                  <c:v>118.289531193584</c:v>
                </c:pt>
                <c:pt idx="25">
                  <c:v>118.289531193584</c:v>
                </c:pt>
                <c:pt idx="26">
                  <c:v>118.289531193584</c:v>
                </c:pt>
                <c:pt idx="27">
                  <c:v>118.289531193584</c:v>
                </c:pt>
                <c:pt idx="28">
                  <c:v>118.289531193584</c:v>
                </c:pt>
                <c:pt idx="29">
                  <c:v>118.289531193584</c:v>
                </c:pt>
                <c:pt idx="30">
                  <c:v>118.289531193584</c:v>
                </c:pt>
                <c:pt idx="31">
                  <c:v>118.289531193584</c:v>
                </c:pt>
                <c:pt idx="32">
                  <c:v>118.289531193584</c:v>
                </c:pt>
                <c:pt idx="33">
                  <c:v>118.289531193584</c:v>
                </c:pt>
                <c:pt idx="34">
                  <c:v>118.289531193584</c:v>
                </c:pt>
                <c:pt idx="35">
                  <c:v>118.289531193584</c:v>
                </c:pt>
                <c:pt idx="36">
                  <c:v>118.289531193584</c:v>
                </c:pt>
                <c:pt idx="37">
                  <c:v>118.289531193584</c:v>
                </c:pt>
                <c:pt idx="38">
                  <c:v>118.289531193584</c:v>
                </c:pt>
                <c:pt idx="39">
                  <c:v>118.289531193584</c:v>
                </c:pt>
                <c:pt idx="40">
                  <c:v>118.289531193584</c:v>
                </c:pt>
                <c:pt idx="41">
                  <c:v>118.289531193584</c:v>
                </c:pt>
                <c:pt idx="42">
                  <c:v>118.289531193584</c:v>
                </c:pt>
                <c:pt idx="43">
                  <c:v>118.289531193584</c:v>
                </c:pt>
                <c:pt idx="44">
                  <c:v>118.289531193584</c:v>
                </c:pt>
                <c:pt idx="45">
                  <c:v>118.289531193584</c:v>
                </c:pt>
                <c:pt idx="46">
                  <c:v>118.289531193584</c:v>
                </c:pt>
                <c:pt idx="47">
                  <c:v>118.289531193584</c:v>
                </c:pt>
                <c:pt idx="48">
                  <c:v>118.289531193584</c:v>
                </c:pt>
                <c:pt idx="49">
                  <c:v>118.289531193584</c:v>
                </c:pt>
                <c:pt idx="50">
                  <c:v>118.289531193584</c:v>
                </c:pt>
                <c:pt idx="51">
                  <c:v>118.289531193584</c:v>
                </c:pt>
                <c:pt idx="52">
                  <c:v>118.289531193584</c:v>
                </c:pt>
                <c:pt idx="53">
                  <c:v>118.289531193584</c:v>
                </c:pt>
                <c:pt idx="54">
                  <c:v>118.289531193584</c:v>
                </c:pt>
                <c:pt idx="55">
                  <c:v>118.289531193584</c:v>
                </c:pt>
                <c:pt idx="56">
                  <c:v>118.289531193584</c:v>
                </c:pt>
                <c:pt idx="57">
                  <c:v>118.289531193584</c:v>
                </c:pt>
                <c:pt idx="58">
                  <c:v>118.289531193584</c:v>
                </c:pt>
                <c:pt idx="59">
                  <c:v>118.289531193584</c:v>
                </c:pt>
                <c:pt idx="60">
                  <c:v>118.289531193584</c:v>
                </c:pt>
                <c:pt idx="61">
                  <c:v>118.289531193584</c:v>
                </c:pt>
                <c:pt idx="62">
                  <c:v>118.289531193584</c:v>
                </c:pt>
                <c:pt idx="63">
                  <c:v>118.289531193584</c:v>
                </c:pt>
                <c:pt idx="64">
                  <c:v>118.289531193584</c:v>
                </c:pt>
                <c:pt idx="65">
                  <c:v>118.289531193584</c:v>
                </c:pt>
                <c:pt idx="66">
                  <c:v>118.289531193584</c:v>
                </c:pt>
                <c:pt idx="67">
                  <c:v>118.289531193584</c:v>
                </c:pt>
                <c:pt idx="68">
                  <c:v>118.289531193584</c:v>
                </c:pt>
                <c:pt idx="69">
                  <c:v>118.289531193584</c:v>
                </c:pt>
                <c:pt idx="70">
                  <c:v>118.289531193584</c:v>
                </c:pt>
                <c:pt idx="71">
                  <c:v>118.289531193584</c:v>
                </c:pt>
                <c:pt idx="72">
                  <c:v>118.289531193584</c:v>
                </c:pt>
                <c:pt idx="73">
                  <c:v>118.289531193584</c:v>
                </c:pt>
                <c:pt idx="74">
                  <c:v>118.289531193584</c:v>
                </c:pt>
                <c:pt idx="75">
                  <c:v>118.289531193584</c:v>
                </c:pt>
                <c:pt idx="76">
                  <c:v>118.289531193584</c:v>
                </c:pt>
                <c:pt idx="77">
                  <c:v>118.289531193584</c:v>
                </c:pt>
                <c:pt idx="78">
                  <c:v>118.289531193584</c:v>
                </c:pt>
                <c:pt idx="79">
                  <c:v>118.289531193584</c:v>
                </c:pt>
                <c:pt idx="80">
                  <c:v>118.289531193584</c:v>
                </c:pt>
              </c:numCache>
            </c:numRef>
          </c:val>
          <c:smooth val="0"/>
          <c:extLst>
            <c:ext xmlns:c16="http://schemas.microsoft.com/office/drawing/2014/chart" uri="{C3380CC4-5D6E-409C-BE32-E72D297353CC}">
              <c16:uniqueId val="{00000000-C42E-4F75-9527-84F063C630AF}"/>
            </c:ext>
          </c:extLst>
        </c:ser>
        <c:ser>
          <c:idx val="1"/>
          <c:order val="1"/>
          <c:tx>
            <c:strRef>
              <c:f>PartnershipInputs!$A$2</c:f>
              <c:strCache>
                <c:ptCount val="1"/>
                <c:pt idx="0">
                  <c:v>Women</c:v>
                </c:pt>
              </c:strCache>
            </c:strRef>
          </c:tx>
          <c:spPr>
            <a:ln w="28575" cap="rnd">
              <a:solidFill>
                <a:schemeClr val="accent2"/>
              </a:solidFill>
              <a:round/>
            </a:ln>
            <a:effectLst/>
          </c:spPr>
          <c:marker>
            <c:symbol val="none"/>
          </c:marker>
          <c:val>
            <c:numRef>
              <c:f>PartnershipInputs!$B$2:$CD$2</c:f>
              <c:numCache>
                <c:formatCode>0.00</c:formatCode>
                <c:ptCount val="81"/>
                <c:pt idx="0">
                  <c:v>322.43983193551003</c:v>
                </c:pt>
                <c:pt idx="1">
                  <c:v>322.43983193551003</c:v>
                </c:pt>
                <c:pt idx="2">
                  <c:v>322.43983193551003</c:v>
                </c:pt>
                <c:pt idx="3">
                  <c:v>322.43983193551003</c:v>
                </c:pt>
                <c:pt idx="4">
                  <c:v>322.43983193551003</c:v>
                </c:pt>
                <c:pt idx="5">
                  <c:v>322.43983193551003</c:v>
                </c:pt>
                <c:pt idx="6">
                  <c:v>322.43983193551003</c:v>
                </c:pt>
                <c:pt idx="7">
                  <c:v>322.43983193551003</c:v>
                </c:pt>
                <c:pt idx="8">
                  <c:v>322.43983193551003</c:v>
                </c:pt>
                <c:pt idx="9">
                  <c:v>322.43983193551003</c:v>
                </c:pt>
                <c:pt idx="10">
                  <c:v>322.43983193551003</c:v>
                </c:pt>
                <c:pt idx="11">
                  <c:v>322.43983193551003</c:v>
                </c:pt>
                <c:pt idx="12">
                  <c:v>322.43983193551003</c:v>
                </c:pt>
                <c:pt idx="13">
                  <c:v>322.43983193551003</c:v>
                </c:pt>
                <c:pt idx="14">
                  <c:v>322.43983193551003</c:v>
                </c:pt>
                <c:pt idx="15">
                  <c:v>322.43983193551003</c:v>
                </c:pt>
                <c:pt idx="16">
                  <c:v>322.43983193551003</c:v>
                </c:pt>
                <c:pt idx="17">
                  <c:v>322.43983193551003</c:v>
                </c:pt>
                <c:pt idx="18">
                  <c:v>322.43983193551003</c:v>
                </c:pt>
                <c:pt idx="19">
                  <c:v>322.43983193551003</c:v>
                </c:pt>
                <c:pt idx="20">
                  <c:v>322.43983193551003</c:v>
                </c:pt>
                <c:pt idx="21">
                  <c:v>322.43983193551003</c:v>
                </c:pt>
                <c:pt idx="22">
                  <c:v>322.43983193551003</c:v>
                </c:pt>
                <c:pt idx="23">
                  <c:v>322.43983193551003</c:v>
                </c:pt>
                <c:pt idx="24">
                  <c:v>322.43983193551003</c:v>
                </c:pt>
                <c:pt idx="25">
                  <c:v>322.43983193551003</c:v>
                </c:pt>
                <c:pt idx="26">
                  <c:v>322.43983193551003</c:v>
                </c:pt>
                <c:pt idx="27">
                  <c:v>322.43983193551003</c:v>
                </c:pt>
                <c:pt idx="28">
                  <c:v>322.43983193551003</c:v>
                </c:pt>
                <c:pt idx="29">
                  <c:v>322.43983193551003</c:v>
                </c:pt>
                <c:pt idx="30">
                  <c:v>322.43983193551003</c:v>
                </c:pt>
                <c:pt idx="31">
                  <c:v>322.43983193551003</c:v>
                </c:pt>
                <c:pt idx="32">
                  <c:v>322.43983193551003</c:v>
                </c:pt>
                <c:pt idx="33">
                  <c:v>322.43983193551003</c:v>
                </c:pt>
                <c:pt idx="34">
                  <c:v>322.43983193551003</c:v>
                </c:pt>
                <c:pt idx="35">
                  <c:v>322.43983193551003</c:v>
                </c:pt>
                <c:pt idx="36">
                  <c:v>322.43983193551003</c:v>
                </c:pt>
                <c:pt idx="37">
                  <c:v>322.43983193551003</c:v>
                </c:pt>
                <c:pt idx="38">
                  <c:v>322.43983193551003</c:v>
                </c:pt>
                <c:pt idx="39">
                  <c:v>322.43983193551003</c:v>
                </c:pt>
                <c:pt idx="40">
                  <c:v>322.43983193551003</c:v>
                </c:pt>
                <c:pt idx="41">
                  <c:v>322.43983193551003</c:v>
                </c:pt>
                <c:pt idx="42">
                  <c:v>322.43983193551003</c:v>
                </c:pt>
                <c:pt idx="43">
                  <c:v>322.43983193551003</c:v>
                </c:pt>
                <c:pt idx="44">
                  <c:v>322.43983193551003</c:v>
                </c:pt>
                <c:pt idx="45">
                  <c:v>322.43983193551003</c:v>
                </c:pt>
                <c:pt idx="46">
                  <c:v>322.43983193551003</c:v>
                </c:pt>
                <c:pt idx="47">
                  <c:v>322.43983193551003</c:v>
                </c:pt>
                <c:pt idx="48">
                  <c:v>322.43983193551003</c:v>
                </c:pt>
                <c:pt idx="49">
                  <c:v>322.43983193551003</c:v>
                </c:pt>
                <c:pt idx="50">
                  <c:v>322.43983193551003</c:v>
                </c:pt>
                <c:pt idx="51">
                  <c:v>322.43983193551003</c:v>
                </c:pt>
                <c:pt idx="52">
                  <c:v>322.43983193551003</c:v>
                </c:pt>
                <c:pt idx="53">
                  <c:v>322.43983193551003</c:v>
                </c:pt>
                <c:pt idx="54">
                  <c:v>322.43983193551003</c:v>
                </c:pt>
                <c:pt idx="55">
                  <c:v>322.43983193551003</c:v>
                </c:pt>
                <c:pt idx="56">
                  <c:v>322.43983193551003</c:v>
                </c:pt>
                <c:pt idx="57">
                  <c:v>322.43983193551003</c:v>
                </c:pt>
                <c:pt idx="58">
                  <c:v>322.43983193551003</c:v>
                </c:pt>
                <c:pt idx="59">
                  <c:v>322.43983193551003</c:v>
                </c:pt>
                <c:pt idx="60">
                  <c:v>322.43983193551003</c:v>
                </c:pt>
                <c:pt idx="61">
                  <c:v>322.43983193551003</c:v>
                </c:pt>
                <c:pt idx="62">
                  <c:v>322.43983193551003</c:v>
                </c:pt>
                <c:pt idx="63">
                  <c:v>322.43983193551003</c:v>
                </c:pt>
                <c:pt idx="64">
                  <c:v>322.43983193551003</c:v>
                </c:pt>
                <c:pt idx="65">
                  <c:v>322.43983193551003</c:v>
                </c:pt>
                <c:pt idx="66">
                  <c:v>322.43983193551003</c:v>
                </c:pt>
                <c:pt idx="67">
                  <c:v>322.43983193551003</c:v>
                </c:pt>
                <c:pt idx="68">
                  <c:v>322.43983193551003</c:v>
                </c:pt>
                <c:pt idx="69">
                  <c:v>322.43983193551003</c:v>
                </c:pt>
                <c:pt idx="70">
                  <c:v>322.43983193551003</c:v>
                </c:pt>
                <c:pt idx="71">
                  <c:v>322.43983193551003</c:v>
                </c:pt>
                <c:pt idx="72">
                  <c:v>322.43983193551003</c:v>
                </c:pt>
                <c:pt idx="73">
                  <c:v>322.43983193551003</c:v>
                </c:pt>
                <c:pt idx="74">
                  <c:v>322.43983193551003</c:v>
                </c:pt>
                <c:pt idx="75">
                  <c:v>322.43983193551003</c:v>
                </c:pt>
                <c:pt idx="76">
                  <c:v>322.43983193551003</c:v>
                </c:pt>
                <c:pt idx="77">
                  <c:v>322.43983193551003</c:v>
                </c:pt>
                <c:pt idx="78">
                  <c:v>322.43983193551003</c:v>
                </c:pt>
                <c:pt idx="79">
                  <c:v>322.43983193551003</c:v>
                </c:pt>
                <c:pt idx="80">
                  <c:v>322.43983193551003</c:v>
                </c:pt>
              </c:numCache>
            </c:numRef>
          </c:val>
          <c:smooth val="0"/>
          <c:extLst>
            <c:ext xmlns:c16="http://schemas.microsoft.com/office/drawing/2014/chart" uri="{C3380CC4-5D6E-409C-BE32-E72D297353CC}">
              <c16:uniqueId val="{00000001-C42E-4F75-9527-84F063C630AF}"/>
            </c:ext>
          </c:extLst>
        </c:ser>
        <c:dLbls>
          <c:showLegendKey val="0"/>
          <c:showVal val="0"/>
          <c:showCatName val="0"/>
          <c:showSerName val="0"/>
          <c:showPercent val="0"/>
          <c:showBubbleSize val="0"/>
        </c:dLbls>
        <c:smooth val="0"/>
        <c:axId val="948141200"/>
        <c:axId val="1001591872"/>
      </c:line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Year</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10"/>
        <c:noMultiLvlLbl val="0"/>
      </c:catAx>
      <c:valAx>
        <c:axId val="1001591872"/>
        <c:scaling>
          <c:orientation val="minMax"/>
          <c:min val="0"/>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Lifetime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PartnershipInputs!$X$8:$X$73</c:f>
              <c:numCache>
                <c:formatCode>0.0000</c:formatCode>
                <c:ptCount val="66"/>
                <c:pt idx="0">
                  <c:v>8.4074334725444594E-2</c:v>
                </c:pt>
                <c:pt idx="1">
                  <c:v>6.7834773315827324E-2</c:v>
                </c:pt>
                <c:pt idx="2">
                  <c:v>6.0944275797591374E-2</c:v>
                </c:pt>
                <c:pt idx="3">
                  <c:v>5.5903974426227993E-2</c:v>
                </c:pt>
                <c:pt idx="4">
                  <c:v>5.1765665877404221E-2</c:v>
                </c:pt>
                <c:pt idx="5">
                  <c:v>4.8183398008786238E-2</c:v>
                </c:pt>
                <c:pt idx="6">
                  <c:v>4.4989832290017795E-2</c:v>
                </c:pt>
                <c:pt idx="7">
                  <c:v>4.209041716613704E-2</c:v>
                </c:pt>
                <c:pt idx="8">
                  <c:v>3.9426036542245302E-2</c:v>
                </c:pt>
                <c:pt idx="9">
                  <c:v>3.69569651216618E-2</c:v>
                </c:pt>
                <c:pt idx="10">
                  <c:v>3.4655014091228953E-2</c:v>
                </c:pt>
                <c:pt idx="11">
                  <c:v>3.2499305570933501E-2</c:v>
                </c:pt>
                <c:pt idx="12">
                  <c:v>3.0473829970049993E-2</c:v>
                </c:pt>
                <c:pt idx="13">
                  <c:v>2.8565951574198944E-2</c:v>
                </c:pt>
                <c:pt idx="14">
                  <c:v>2.6765451198100032E-2</c:v>
                </c:pt>
                <c:pt idx="15">
                  <c:v>2.5063889040608855E-2</c:v>
                </c:pt>
                <c:pt idx="16">
                  <c:v>2.3454166777727381E-2</c:v>
                </c:pt>
                <c:pt idx="17">
                  <c:v>2.1930218190793327E-2</c:v>
                </c:pt>
                <c:pt idx="18">
                  <c:v>2.0486785330273594E-2</c:v>
                </c:pt>
                <c:pt idx="19">
                  <c:v>1.9119253154407656E-2</c:v>
                </c:pt>
                <c:pt idx="20">
                  <c:v>1.782352509828744E-2</c:v>
                </c:pt>
                <c:pt idx="21">
                  <c:v>1.6595927897267826E-2</c:v>
                </c:pt>
                <c:pt idx="22">
                  <c:v>1.5433137711856726E-2</c:v>
                </c:pt>
                <c:pt idx="23">
                  <c:v>1.433212202397105E-2</c:v>
                </c:pt>
                <c:pt idx="24">
                  <c:v>1.3290093386963298E-2</c:v>
                </c:pt>
                <c:pt idx="25">
                  <c:v>1.2304472207148587E-2</c:v>
                </c:pt>
                <c:pt idx="26">
                  <c:v>1.137285649237163E-2</c:v>
                </c:pt>
                <c:pt idx="27">
                  <c:v>1.0492997036318563E-2</c:v>
                </c:pt>
                <c:pt idx="28">
                  <c:v>9.6627768881463183E-3</c:v>
                </c:pt>
                <c:pt idx="29">
                  <c:v>8.8801942329389538E-3</c:v>
                </c:pt>
                <c:pt idx="30">
                  <c:v>8.1433480109877054E-3</c:v>
                </c:pt>
                <c:pt idx="31">
                  <c:v>7.4504257542742369E-3</c:v>
                </c:pt>
                <c:pt idx="32">
                  <c:v>6.7996932314491332E-3</c:v>
                </c:pt>
                <c:pt idx="33">
                  <c:v>6.1894855782514968E-3</c:v>
                </c:pt>
                <c:pt idx="34">
                  <c:v>5.6181996559064862E-3</c:v>
                </c:pt>
                <c:pt idx="35">
                  <c:v>5.0842874307128749E-3</c:v>
                </c:pt>
                <c:pt idx="36">
                  <c:v>4.5862502075024736E-3</c:v>
                </c:pt>
                <c:pt idx="37">
                  <c:v>4.1226335806244796E-3</c:v>
                </c:pt>
                <c:pt idx="38">
                  <c:v>3.6920229905924584E-3</c:v>
                </c:pt>
                <c:pt idx="39">
                  <c:v>3.2930397939916478E-3</c:v>
                </c:pt>
                <c:pt idx="40">
                  <c:v>2.9243377698118245E-3</c:v>
                </c:pt>
                <c:pt idx="41">
                  <c:v>2.5845999978819645E-3</c:v>
                </c:pt>
                <c:pt idx="42">
                  <c:v>2.272536055153318E-3</c:v>
                </c:pt>
                <c:pt idx="43">
                  <c:v>1.9868794837417658E-3</c:v>
                </c:pt>
                <c:pt idx="44">
                  <c:v>1.7263854911999665E-3</c:v>
                </c:pt>
                <c:pt idx="45">
                  <c:v>1.4898288488048861E-3</c:v>
                </c:pt>
                <c:pt idx="46">
                  <c:v>1.2760019578533788E-3</c:v>
                </c:pt>
                <c:pt idx="47">
                  <c:v>1.0837130572675102E-3</c:v>
                </c:pt>
                <c:pt idx="48">
                  <c:v>9.1178454829365929E-4</c:v>
                </c:pt>
                <c:pt idx="49">
                  <c:v>7.5905141380094854E-4</c:v>
                </c:pt>
                <c:pt idx="50">
                  <c:v>6.2435971064278561E-4</c:v>
                </c:pt>
                <c:pt idx="51">
                  <c:v>5.0656511369906454E-4</c:v>
                </c:pt>
                <c:pt idx="52">
                  <c:v>4.0453148941577144E-4</c:v>
                </c:pt>
                <c:pt idx="53">
                  <c:v>3.1712947465412089E-4</c:v>
                </c:pt>
                <c:pt idx="54">
                  <c:v>2.4323503303680383E-4</c:v>
                </c:pt>
                <c:pt idx="55">
                  <c:v>1.817279549517492E-4</c:v>
                </c:pt>
                <c:pt idx="56">
                  <c:v>1.3149025769187972E-4</c:v>
                </c:pt>
                <c:pt idx="57">
                  <c:v>9.1404426516450421E-5</c:v>
                </c:pt>
                <c:pt idx="58">
                  <c:v>6.035141135085631E-5</c:v>
                </c:pt>
                <c:pt idx="59">
                  <c:v>3.7208248631959151E-5</c:v>
                </c:pt>
                <c:pt idx="60">
                  <c:v>2.0845094392374364E-5</c:v>
                </c:pt>
                <c:pt idx="61">
                  <c:v>1.0121287095432585E-5</c:v>
                </c:pt>
                <c:pt idx="62">
                  <c:v>3.8796785090111641E-6</c:v>
                </c:pt>
                <c:pt idx="63">
                  <c:v>9.3743022933079345E-7</c:v>
                </c:pt>
                <c:pt idx="64">
                  <c:v>6.7386143887127048E-8</c:v>
                </c:pt>
              </c:numCache>
            </c:numRef>
          </c:val>
          <c:extLst>
            <c:ext xmlns:c16="http://schemas.microsoft.com/office/drawing/2014/chart" uri="{C3380CC4-5D6E-409C-BE32-E72D297353CC}">
              <c16:uniqueId val="{00000000-1796-48B4-8FDE-CBB221B3F94C}"/>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Partnership formation age distribution, women</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PartnershipInputs!$A$5</c:f>
              <c:strCache>
                <c:ptCount val="1"/>
                <c:pt idx="0">
                  <c:v>Partners by age</c:v>
                </c:pt>
              </c:strCache>
            </c:strRef>
          </c:tx>
          <c:spPr>
            <a:solidFill>
              <a:schemeClr val="accent1"/>
            </a:solidFill>
            <a:ln>
              <a:solidFill>
                <a:schemeClr val="tx1"/>
              </a:solidFill>
            </a:ln>
            <a:effectLst/>
          </c:spPr>
          <c:invertIfNegative val="0"/>
          <c:cat>
            <c:numRef>
              <c:f>PartnershipInputs!$V$8:$V$73</c:f>
              <c:numCache>
                <c:formatCode>General</c:formatCode>
                <c:ptCount val="66"/>
                <c:pt idx="0">
                  <c:v>15</c:v>
                </c:pt>
                <c:pt idx="1">
                  <c:v>16</c:v>
                </c:pt>
                <c:pt idx="2">
                  <c:v>17</c:v>
                </c:pt>
                <c:pt idx="3">
                  <c:v>18</c:v>
                </c:pt>
                <c:pt idx="4">
                  <c:v>19</c:v>
                </c:pt>
                <c:pt idx="5">
                  <c:v>20</c:v>
                </c:pt>
                <c:pt idx="6">
                  <c:v>21</c:v>
                </c:pt>
                <c:pt idx="7">
                  <c:v>22</c:v>
                </c:pt>
                <c:pt idx="8">
                  <c:v>23</c:v>
                </c:pt>
                <c:pt idx="9">
                  <c:v>24</c:v>
                </c:pt>
                <c:pt idx="10">
                  <c:v>25</c:v>
                </c:pt>
                <c:pt idx="11">
                  <c:v>26</c:v>
                </c:pt>
                <c:pt idx="12">
                  <c:v>27</c:v>
                </c:pt>
                <c:pt idx="13">
                  <c:v>28</c:v>
                </c:pt>
                <c:pt idx="14">
                  <c:v>29</c:v>
                </c:pt>
                <c:pt idx="15">
                  <c:v>30</c:v>
                </c:pt>
                <c:pt idx="16">
                  <c:v>31</c:v>
                </c:pt>
                <c:pt idx="17">
                  <c:v>32</c:v>
                </c:pt>
                <c:pt idx="18">
                  <c:v>33</c:v>
                </c:pt>
                <c:pt idx="19">
                  <c:v>34</c:v>
                </c:pt>
                <c:pt idx="20">
                  <c:v>35</c:v>
                </c:pt>
                <c:pt idx="21">
                  <c:v>36</c:v>
                </c:pt>
                <c:pt idx="22">
                  <c:v>37</c:v>
                </c:pt>
                <c:pt idx="23">
                  <c:v>38</c:v>
                </c:pt>
                <c:pt idx="24">
                  <c:v>39</c:v>
                </c:pt>
                <c:pt idx="25">
                  <c:v>40</c:v>
                </c:pt>
                <c:pt idx="26">
                  <c:v>41</c:v>
                </c:pt>
                <c:pt idx="27">
                  <c:v>42</c:v>
                </c:pt>
                <c:pt idx="28">
                  <c:v>43</c:v>
                </c:pt>
                <c:pt idx="29">
                  <c:v>44</c:v>
                </c:pt>
                <c:pt idx="30">
                  <c:v>45</c:v>
                </c:pt>
                <c:pt idx="31">
                  <c:v>46</c:v>
                </c:pt>
                <c:pt idx="32">
                  <c:v>47</c:v>
                </c:pt>
                <c:pt idx="33">
                  <c:v>48</c:v>
                </c:pt>
                <c:pt idx="34">
                  <c:v>49</c:v>
                </c:pt>
                <c:pt idx="35">
                  <c:v>50</c:v>
                </c:pt>
                <c:pt idx="36">
                  <c:v>51</c:v>
                </c:pt>
                <c:pt idx="37">
                  <c:v>52</c:v>
                </c:pt>
                <c:pt idx="38">
                  <c:v>53</c:v>
                </c:pt>
                <c:pt idx="39">
                  <c:v>54</c:v>
                </c:pt>
                <c:pt idx="40">
                  <c:v>55</c:v>
                </c:pt>
                <c:pt idx="41">
                  <c:v>56</c:v>
                </c:pt>
                <c:pt idx="42">
                  <c:v>57</c:v>
                </c:pt>
                <c:pt idx="43">
                  <c:v>58</c:v>
                </c:pt>
                <c:pt idx="44">
                  <c:v>59</c:v>
                </c:pt>
                <c:pt idx="45">
                  <c:v>60</c:v>
                </c:pt>
                <c:pt idx="46">
                  <c:v>61</c:v>
                </c:pt>
                <c:pt idx="47">
                  <c:v>62</c:v>
                </c:pt>
                <c:pt idx="48">
                  <c:v>63</c:v>
                </c:pt>
                <c:pt idx="49">
                  <c:v>64</c:v>
                </c:pt>
                <c:pt idx="50">
                  <c:v>65</c:v>
                </c:pt>
                <c:pt idx="51">
                  <c:v>66</c:v>
                </c:pt>
                <c:pt idx="52">
                  <c:v>67</c:v>
                </c:pt>
                <c:pt idx="53">
                  <c:v>68</c:v>
                </c:pt>
                <c:pt idx="54">
                  <c:v>69</c:v>
                </c:pt>
                <c:pt idx="55">
                  <c:v>70</c:v>
                </c:pt>
                <c:pt idx="56">
                  <c:v>71</c:v>
                </c:pt>
                <c:pt idx="57">
                  <c:v>72</c:v>
                </c:pt>
                <c:pt idx="58">
                  <c:v>73</c:v>
                </c:pt>
                <c:pt idx="59">
                  <c:v>74</c:v>
                </c:pt>
                <c:pt idx="60">
                  <c:v>75</c:v>
                </c:pt>
                <c:pt idx="61">
                  <c:v>76</c:v>
                </c:pt>
                <c:pt idx="62">
                  <c:v>77</c:v>
                </c:pt>
                <c:pt idx="63">
                  <c:v>78</c:v>
                </c:pt>
                <c:pt idx="64">
                  <c:v>79</c:v>
                </c:pt>
                <c:pt idx="65">
                  <c:v>80</c:v>
                </c:pt>
              </c:numCache>
            </c:numRef>
          </c:cat>
          <c:val>
            <c:numRef>
              <c:f>PartnershipInputs!$W$8:$W$73</c:f>
              <c:numCache>
                <c:formatCode>0.0000</c:formatCode>
                <c:ptCount val="66"/>
                <c:pt idx="0">
                  <c:v>0.19362945756498171</c:v>
                </c:pt>
                <c:pt idx="1">
                  <c:v>7.8978563120711692E-2</c:v>
                </c:pt>
                <c:pt idx="2">
                  <c:v>5.9521071057802521E-2</c:v>
                </c:pt>
                <c:pt idx="3">
                  <c:v>4.9250131558011501E-2</c:v>
                </c:pt>
                <c:pt idx="4">
                  <c:v>4.2565878110292499E-2</c:v>
                </c:pt>
                <c:pt idx="5">
                  <c:v>3.773462791012322E-2</c:v>
                </c:pt>
                <c:pt idx="6">
                  <c:v>3.4011977707777197E-2</c:v>
                </c:pt>
                <c:pt idx="7">
                  <c:v>3.1016696250141806E-2</c:v>
                </c:pt>
                <c:pt idx="8">
                  <c:v>2.8530153913478351E-2</c:v>
                </c:pt>
                <c:pt idx="9">
                  <c:v>2.6416584787781416E-2</c:v>
                </c:pt>
                <c:pt idx="10">
                  <c:v>2.4586529395922763E-2</c:v>
                </c:pt>
                <c:pt idx="11">
                  <c:v>2.2978264903378509E-2</c:v>
                </c:pt>
                <c:pt idx="12">
                  <c:v>2.1547609153499625E-2</c:v>
                </c:pt>
                <c:pt idx="13">
                  <c:v>2.0261968573874523E-2</c:v>
                </c:pt>
                <c:pt idx="14">
                  <c:v>1.9096686630774351E-2</c:v>
                </c:pt>
                <c:pt idx="15">
                  <c:v>1.8032709634009048E-2</c:v>
                </c:pt>
                <c:pt idx="16">
                  <c:v>1.7055042061037362E-2</c:v>
                </c:pt>
                <c:pt idx="17">
                  <c:v>1.6151693650708232E-2</c:v>
                </c:pt>
                <c:pt idx="18">
                  <c:v>1.531294309896658E-2</c:v>
                </c:pt>
                <c:pt idx="19">
                  <c:v>1.4530811512260988E-2</c:v>
                </c:pt>
                <c:pt idx="20">
                  <c:v>1.3798678367161532E-2</c:v>
                </c:pt>
                <c:pt idx="21">
                  <c:v>1.3110996460534929E-2</c:v>
                </c:pt>
                <c:pt idx="22">
                  <c:v>1.2463076995875122E-2</c:v>
                </c:pt>
                <c:pt idx="23">
                  <c:v>1.1850925250872613E-2</c:v>
                </c:pt>
                <c:pt idx="24">
                  <c:v>1.1271113311383751E-2</c:v>
                </c:pt>
                <c:pt idx="25">
                  <c:v>1.0720680364654567E-2</c:v>
                </c:pt>
                <c:pt idx="26">
                  <c:v>1.0197053755628294E-2</c:v>
                </c:pt>
                <c:pt idx="27">
                  <c:v>9.6979858764355553E-3</c:v>
                </c:pt>
                <c:pt idx="28">
                  <c:v>9.2215032647373629E-3</c:v>
                </c:pt>
                <c:pt idx="29">
                  <c:v>8.7658652133973947E-3</c:v>
                </c:pt>
                <c:pt idx="30">
                  <c:v>8.329529860911733E-3</c:v>
                </c:pt>
                <c:pt idx="31">
                  <c:v>7.9111262180063813E-3</c:v>
                </c:pt>
                <c:pt idx="32">
                  <c:v>7.5094309440761897E-3</c:v>
                </c:pt>
                <c:pt idx="33">
                  <c:v>7.1233489541636663E-3</c:v>
                </c:pt>
                <c:pt idx="34">
                  <c:v>6.7518971382042325E-3</c:v>
                </c:pt>
                <c:pt idx="35">
                  <c:v>6.3941906271073323E-3</c:v>
                </c:pt>
                <c:pt idx="36">
                  <c:v>6.0494311575188808E-3</c:v>
                </c:pt>
                <c:pt idx="37">
                  <c:v>5.7168971779102407E-3</c:v>
                </c:pt>
                <c:pt idx="38">
                  <c:v>5.3959354095847178E-3</c:v>
                </c:pt>
                <c:pt idx="39">
                  <c:v>5.085953632140594E-3</c:v>
                </c:pt>
                <c:pt idx="40">
                  <c:v>4.7864145074946185E-3</c:v>
                </c:pt>
                <c:pt idx="41">
                  <c:v>4.4968302925106896E-3</c:v>
                </c:pt>
                <c:pt idx="42">
                  <c:v>4.2167583196510705E-3</c:v>
                </c:pt>
                <c:pt idx="43">
                  <c:v>3.9457971495766575E-3</c:v>
                </c:pt>
                <c:pt idx="44">
                  <c:v>3.6835833205669521E-3</c:v>
                </c:pt>
                <c:pt idx="45">
                  <c:v>3.4297886382136378E-3</c:v>
                </c:pt>
                <c:pt idx="46">
                  <c:v>3.1841179661201702E-3</c:v>
                </c:pt>
                <c:pt idx="47">
                  <c:v>2.9463074954636514E-3</c:v>
                </c:pt>
                <c:pt idx="48">
                  <c:v>2.7161234895155539E-3</c:v>
                </c:pt>
                <c:pt idx="49">
                  <c:v>2.4933615203036608E-3</c:v>
                </c:pt>
                <c:pt idx="50">
                  <c:v>2.2778462408897804E-3</c:v>
                </c:pt>
                <c:pt idx="51">
                  <c:v>2.0694317719076594E-3</c:v>
                </c:pt>
                <c:pt idx="52">
                  <c:v>1.8680028309197017E-3</c:v>
                </c:pt>
                <c:pt idx="53">
                  <c:v>1.673476807669827E-3</c:v>
                </c:pt>
                <c:pt idx="54">
                  <c:v>1.4858071048604593E-3</c:v>
                </c:pt>
                <c:pt idx="55">
                  <c:v>1.3049882546380953E-3</c:v>
                </c:pt>
                <c:pt idx="56">
                  <c:v>1.1310636475159175E-3</c:v>
                </c:pt>
                <c:pt idx="57">
                  <c:v>9.6413730010214138E-4</c:v>
                </c:pt>
                <c:pt idx="58">
                  <c:v>8.0439221990613596E-4</c:v>
                </c:pt>
                <c:pt idx="59">
                  <c:v>6.5212026726868544E-4</c:v>
                </c:pt>
                <c:pt idx="60">
                  <c:v>5.0777374217569893E-4</c:v>
                </c:pt>
                <c:pt idx="61">
                  <c:v>3.7206268191103398E-4</c:v>
                </c:pt>
                <c:pt idx="62">
                  <c:v>2.4616443941316568E-4</c:v>
                </c:pt>
                <c:pt idx="63">
                  <c:v>1.3228889497507446E-4</c:v>
                </c:pt>
                <c:pt idx="64">
                  <c:v>3.6340520590982806E-5</c:v>
                </c:pt>
              </c:numCache>
            </c:numRef>
          </c:val>
          <c:extLst>
            <c:ext xmlns:c16="http://schemas.microsoft.com/office/drawing/2014/chart" uri="{C3380CC4-5D6E-409C-BE32-E72D297353CC}">
              <c16:uniqueId val="{00000000-8305-448D-A4D3-2879B05F6F3F}"/>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a:t>Partner age difference distribution, male</a:t>
            </a:r>
            <a:r>
              <a:rPr lang="en-US" baseline="0"/>
              <a:t> - female</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PartnershipInputs!$A$18</c:f>
              <c:strCache>
                <c:ptCount val="1"/>
                <c:pt idx="0">
                  <c:v>Partner age differences</c:v>
                </c:pt>
              </c:strCache>
            </c:strRef>
          </c:tx>
          <c:spPr>
            <a:solidFill>
              <a:schemeClr val="accent1"/>
            </a:solidFill>
            <a:ln>
              <a:solidFill>
                <a:schemeClr val="tx1"/>
              </a:solidFill>
            </a:ln>
            <a:effectLst/>
          </c:spPr>
          <c:invertIfNegative val="0"/>
          <c:cat>
            <c:numRef>
              <c:f>PartnershipInputs!$Y$8:$Y$58</c:f>
              <c:numCache>
                <c:formatCode>General</c:formatCode>
                <c:ptCount val="51"/>
                <c:pt idx="0">
                  <c:v>-10</c:v>
                </c:pt>
                <c:pt idx="1">
                  <c:v>-9</c:v>
                </c:pt>
                <c:pt idx="2">
                  <c:v>-8</c:v>
                </c:pt>
                <c:pt idx="3">
                  <c:v>-7</c:v>
                </c:pt>
                <c:pt idx="4">
                  <c:v>-6</c:v>
                </c:pt>
                <c:pt idx="5">
                  <c:v>-5</c:v>
                </c:pt>
                <c:pt idx="6">
                  <c:v>-4</c:v>
                </c:pt>
                <c:pt idx="7">
                  <c:v>-3</c:v>
                </c:pt>
                <c:pt idx="8">
                  <c:v>-2</c:v>
                </c:pt>
                <c:pt idx="9">
                  <c:v>-1</c:v>
                </c:pt>
                <c:pt idx="10">
                  <c:v>0</c:v>
                </c:pt>
                <c:pt idx="11">
                  <c:v>1</c:v>
                </c:pt>
                <c:pt idx="12">
                  <c:v>2</c:v>
                </c:pt>
                <c:pt idx="13">
                  <c:v>3</c:v>
                </c:pt>
                <c:pt idx="14">
                  <c:v>4</c:v>
                </c:pt>
                <c:pt idx="15">
                  <c:v>5</c:v>
                </c:pt>
                <c:pt idx="16">
                  <c:v>6</c:v>
                </c:pt>
                <c:pt idx="17">
                  <c:v>7</c:v>
                </c:pt>
                <c:pt idx="18">
                  <c:v>8</c:v>
                </c:pt>
                <c:pt idx="19">
                  <c:v>9</c:v>
                </c:pt>
                <c:pt idx="20">
                  <c:v>10</c:v>
                </c:pt>
                <c:pt idx="21">
                  <c:v>11</c:v>
                </c:pt>
                <c:pt idx="22">
                  <c:v>12</c:v>
                </c:pt>
                <c:pt idx="23">
                  <c:v>13</c:v>
                </c:pt>
                <c:pt idx="24">
                  <c:v>14</c:v>
                </c:pt>
                <c:pt idx="25">
                  <c:v>15</c:v>
                </c:pt>
                <c:pt idx="26">
                  <c:v>16</c:v>
                </c:pt>
                <c:pt idx="27">
                  <c:v>17</c:v>
                </c:pt>
                <c:pt idx="28">
                  <c:v>18</c:v>
                </c:pt>
                <c:pt idx="29">
                  <c:v>19</c:v>
                </c:pt>
                <c:pt idx="30">
                  <c:v>20</c:v>
                </c:pt>
                <c:pt idx="31">
                  <c:v>21</c:v>
                </c:pt>
                <c:pt idx="32">
                  <c:v>22</c:v>
                </c:pt>
                <c:pt idx="33">
                  <c:v>23</c:v>
                </c:pt>
                <c:pt idx="34">
                  <c:v>24</c:v>
                </c:pt>
                <c:pt idx="35">
                  <c:v>25</c:v>
                </c:pt>
                <c:pt idx="36">
                  <c:v>26</c:v>
                </c:pt>
                <c:pt idx="37">
                  <c:v>27</c:v>
                </c:pt>
                <c:pt idx="38">
                  <c:v>28</c:v>
                </c:pt>
                <c:pt idx="39">
                  <c:v>29</c:v>
                </c:pt>
                <c:pt idx="40">
                  <c:v>30</c:v>
                </c:pt>
                <c:pt idx="41">
                  <c:v>31</c:v>
                </c:pt>
                <c:pt idx="42">
                  <c:v>32</c:v>
                </c:pt>
                <c:pt idx="43">
                  <c:v>33</c:v>
                </c:pt>
                <c:pt idx="44">
                  <c:v>34</c:v>
                </c:pt>
                <c:pt idx="45">
                  <c:v>35</c:v>
                </c:pt>
                <c:pt idx="46">
                  <c:v>36</c:v>
                </c:pt>
                <c:pt idx="47">
                  <c:v>37</c:v>
                </c:pt>
                <c:pt idx="48">
                  <c:v>38</c:v>
                </c:pt>
                <c:pt idx="49">
                  <c:v>39</c:v>
                </c:pt>
                <c:pt idx="50">
                  <c:v>40</c:v>
                </c:pt>
              </c:numCache>
            </c:numRef>
          </c:cat>
          <c:val>
            <c:numRef>
              <c:f>PartnershipInputs!$Z$8:$Z$58</c:f>
              <c:numCache>
                <c:formatCode>0.0000</c:formatCode>
                <c:ptCount val="51"/>
                <c:pt idx="0">
                  <c:v>4.1947259132630124E-7</c:v>
                </c:pt>
                <c:pt idx="1">
                  <c:v>1.7234998956913837E-5</c:v>
                </c:pt>
                <c:pt idx="2">
                  <c:v>1.3969523424883776E-4</c:v>
                </c:pt>
                <c:pt idx="3">
                  <c:v>5.8515365424218401E-4</c:v>
                </c:pt>
                <c:pt idx="4">
                  <c:v>1.728133896947606E-3</c:v>
                </c:pt>
                <c:pt idx="5">
                  <c:v>4.1093612500317997E-3</c:v>
                </c:pt>
                <c:pt idx="6">
                  <c:v>8.4077057491201493E-3</c:v>
                </c:pt>
                <c:pt idx="7">
                  <c:v>1.5337635373105134E-2</c:v>
                </c:pt>
                <c:pt idx="8">
                  <c:v>2.5425497239875968E-2</c:v>
                </c:pt>
                <c:pt idx="9">
                  <c:v>3.8650410372343701E-2</c:v>
                </c:pt>
                <c:pt idx="10">
                  <c:v>5.4048578435437616E-2</c:v>
                </c:pt>
                <c:pt idx="11">
                  <c:v>6.9550870384367469E-2</c:v>
                </c:pt>
                <c:pt idx="12">
                  <c:v>8.2377385252538626E-2</c:v>
                </c:pt>
                <c:pt idx="13">
                  <c:v>9.0014921423361816E-2</c:v>
                </c:pt>
                <c:pt idx="14">
                  <c:v>9.1260068164171204E-2</c:v>
                </c:pt>
                <c:pt idx="15">
                  <c:v>8.6614524652538272E-2</c:v>
                </c:pt>
                <c:pt idx="16">
                  <c:v>7.7817975275985662E-2</c:v>
                </c:pt>
                <c:pt idx="17">
                  <c:v>6.6968973547643529E-2</c:v>
                </c:pt>
                <c:pt idx="18">
                  <c:v>5.5821698361079086E-2</c:v>
                </c:pt>
                <c:pt idx="19">
                  <c:v>4.5503132116568867E-2</c:v>
                </c:pt>
                <c:pt idx="20">
                  <c:v>3.6556579044145332E-2</c:v>
                </c:pt>
                <c:pt idx="21">
                  <c:v>2.9119143898289623E-2</c:v>
                </c:pt>
                <c:pt idx="22">
                  <c:v>2.3100067635688393E-2</c:v>
                </c:pt>
                <c:pt idx="23">
                  <c:v>1.8308924141138716E-2</c:v>
                </c:pt>
                <c:pt idx="24">
                  <c:v>1.4531351584139318E-2</c:v>
                </c:pt>
                <c:pt idx="25">
                  <c:v>1.1566780059444226E-2</c:v>
                </c:pt>
                <c:pt idx="26">
                  <c:v>9.2432860131612671E-3</c:v>
                </c:pt>
                <c:pt idx="27">
                  <c:v>7.4204423245738393E-3</c:v>
                </c:pt>
                <c:pt idx="28">
                  <c:v>5.9867276340270781E-3</c:v>
                </c:pt>
                <c:pt idx="29">
                  <c:v>4.855022577274215E-3</c:v>
                </c:pt>
                <c:pt idx="30">
                  <c:v>3.957895721529936E-3</c:v>
                </c:pt>
                <c:pt idx="31">
                  <c:v>3.2433906952302749E-3</c:v>
                </c:pt>
                <c:pt idx="32">
                  <c:v>2.6715313199946467E-3</c:v>
                </c:pt>
                <c:pt idx="33">
                  <c:v>2.2115376729969771E-3</c:v>
                </c:pt>
                <c:pt idx="34">
                  <c:v>1.8396598558523269E-3</c:v>
                </c:pt>
                <c:pt idx="35">
                  <c:v>1.5375152548732229E-3</c:v>
                </c:pt>
                <c:pt idx="36">
                  <c:v>1.2908219232832252E-3</c:v>
                </c:pt>
                <c:pt idx="37">
                  <c:v>1.0884372535432396E-3</c:v>
                </c:pt>
                <c:pt idx="38">
                  <c:v>9.2162912258231255E-4</c:v>
                </c:pt>
                <c:pt idx="39">
                  <c:v>7.8352288330429953E-4</c:v>
                </c:pt>
                <c:pt idx="40">
                  <c:v>6.6868094750638374E-4</c:v>
                </c:pt>
                <c:pt idx="41">
                  <c:v>5.7278226392565301E-4</c:v>
                </c:pt>
                <c:pt idx="42">
                  <c:v>4.9237711891325642E-4</c:v>
                </c:pt>
                <c:pt idx="43">
                  <c:v>4.2469884210194486E-4</c:v>
                </c:pt>
                <c:pt idx="44">
                  <c:v>3.6751862050032891E-4</c:v>
                </c:pt>
                <c:pt idx="45">
                  <c:v>3.1903307681369064E-4</c:v>
                </c:pt>
                <c:pt idx="46">
                  <c:v>2.7777684127949787E-4</c:v>
                </c:pt>
                <c:pt idx="47">
                  <c:v>2.4255426403063662E-4</c:v>
                </c:pt>
                <c:pt idx="48">
                  <c:v>2.1238584544114314E-4</c:v>
                </c:pt>
                <c:pt idx="49">
                  <c:v>1.8646603098670944E-4</c:v>
                </c:pt>
                <c:pt idx="50">
                  <c:v>1.6412981817104377E-4</c:v>
                </c:pt>
              </c:numCache>
            </c:numRef>
          </c:val>
          <c:extLst>
            <c:ext xmlns:c16="http://schemas.microsoft.com/office/drawing/2014/chart" uri="{C3380CC4-5D6E-409C-BE32-E72D297353CC}">
              <c16:uniqueId val="{00000000-9525-49D2-97B2-2C271C36B58A}"/>
            </c:ext>
          </c:extLst>
        </c:ser>
        <c:dLbls>
          <c:showLegendKey val="0"/>
          <c:showVal val="0"/>
          <c:showCatName val="0"/>
          <c:showSerName val="0"/>
          <c:showPercent val="0"/>
          <c:showBubbleSize val="0"/>
        </c:dLbls>
        <c:gapWidth val="0"/>
        <c:axId val="948141200"/>
        <c:axId val="1001591872"/>
      </c:barChart>
      <c:catAx>
        <c:axId val="948141200"/>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Age difference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01591872"/>
        <c:crosses val="autoZero"/>
        <c:auto val="1"/>
        <c:lblAlgn val="ctr"/>
        <c:lblOffset val="100"/>
        <c:tickLblSkip val="5"/>
        <c:tickMarkSkip val="5"/>
        <c:noMultiLvlLbl val="0"/>
      </c:catAx>
      <c:valAx>
        <c:axId val="100159187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Proportion of partners</a:t>
                </a:r>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481412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FittingInputs!$E$44</c:f>
              <c:strCache>
                <c:ptCount val="1"/>
                <c:pt idx="0">
                  <c:v>Partnership exposure by population, male clients of FSW</c:v>
                </c:pt>
              </c:strCache>
            </c:strRef>
          </c:tx>
          <c:spPr>
            <a:solidFill>
              <a:schemeClr val="accent1"/>
            </a:solidFill>
            <a:ln>
              <a:solidFill>
                <a:schemeClr val="tx1"/>
              </a:solidFill>
            </a:ln>
            <a:effectLst/>
          </c:spPr>
          <c:invertIfNegative val="0"/>
          <c:cat>
            <c:numRef>
              <c:f>FittingInputs!$S$3:$S$35</c:f>
              <c:numCache>
                <c:formatCode>0.0000</c:formatCode>
                <c:ptCount val="33"/>
                <c:pt idx="0">
                  <c:v>4.2116141048316962</c:v>
                </c:pt>
                <c:pt idx="1">
                  <c:v>4.9241596224102215</c:v>
                </c:pt>
                <c:pt idx="2">
                  <c:v>5.6367051399887469</c:v>
                </c:pt>
                <c:pt idx="3">
                  <c:v>6.3492506575672714</c:v>
                </c:pt>
                <c:pt idx="4">
                  <c:v>7.0617961751457967</c:v>
                </c:pt>
                <c:pt idx="5">
                  <c:v>7.7743416927243212</c:v>
                </c:pt>
                <c:pt idx="6">
                  <c:v>8.4868872103028465</c:v>
                </c:pt>
                <c:pt idx="7">
                  <c:v>9.1994327278813728</c:v>
                </c:pt>
                <c:pt idx="8">
                  <c:v>9.9119782454598955</c:v>
                </c:pt>
                <c:pt idx="9">
                  <c:v>10.624523763038422</c:v>
                </c:pt>
                <c:pt idx="10">
                  <c:v>11.337069280616948</c:v>
                </c:pt>
                <c:pt idx="11">
                  <c:v>12.049614798195472</c:v>
                </c:pt>
                <c:pt idx="12">
                  <c:v>12.762160315773997</c:v>
                </c:pt>
                <c:pt idx="13">
                  <c:v>13.474705833352523</c:v>
                </c:pt>
                <c:pt idx="14">
                  <c:v>14.187251350931048</c:v>
                </c:pt>
                <c:pt idx="15">
                  <c:v>14.899796868509572</c:v>
                </c:pt>
                <c:pt idx="16">
                  <c:v>15.612342386088097</c:v>
                </c:pt>
                <c:pt idx="17">
                  <c:v>16.324887903666621</c:v>
                </c:pt>
                <c:pt idx="18">
                  <c:v>17.037433421245147</c:v>
                </c:pt>
                <c:pt idx="19">
                  <c:v>17.749978938823674</c:v>
                </c:pt>
                <c:pt idx="20">
                  <c:v>18.4625244564022</c:v>
                </c:pt>
                <c:pt idx="21">
                  <c:v>19.175069973980722</c:v>
                </c:pt>
                <c:pt idx="22">
                  <c:v>19.887615491559249</c:v>
                </c:pt>
                <c:pt idx="23">
                  <c:v>20.600161009137771</c:v>
                </c:pt>
                <c:pt idx="24">
                  <c:v>21.312706526716298</c:v>
                </c:pt>
                <c:pt idx="25">
                  <c:v>22.025252044294824</c:v>
                </c:pt>
                <c:pt idx="26">
                  <c:v>22.73779756187335</c:v>
                </c:pt>
                <c:pt idx="27">
                  <c:v>23.450343079451873</c:v>
                </c:pt>
                <c:pt idx="28">
                  <c:v>24.162888597030395</c:v>
                </c:pt>
                <c:pt idx="29">
                  <c:v>24.875434114608922</c:v>
                </c:pt>
                <c:pt idx="30">
                  <c:v>25.587979632187448</c:v>
                </c:pt>
                <c:pt idx="31">
                  <c:v>26.300525149765971</c:v>
                </c:pt>
                <c:pt idx="32">
                  <c:v>27.013070667344497</c:v>
                </c:pt>
              </c:numCache>
            </c:numRef>
          </c:cat>
          <c:val>
            <c:numRef>
              <c:f>FittingInputs!$R$3:$R$35</c:f>
              <c:numCache>
                <c:formatCode>0.0000</c:formatCode>
                <c:ptCount val="33"/>
                <c:pt idx="0">
                  <c:v>2.7532235106397029E-2</c:v>
                </c:pt>
                <c:pt idx="1">
                  <c:v>3.9084134808305859E-2</c:v>
                </c:pt>
                <c:pt idx="2">
                  <c:v>4.8966071857450097E-2</c:v>
                </c:pt>
                <c:pt idx="3">
                  <c:v>5.6241684602195807E-2</c:v>
                </c:pt>
                <c:pt idx="4">
                  <c:v>6.0684418778486932E-2</c:v>
                </c:pt>
                <c:pt idx="5">
                  <c:v>6.2523180512375043E-2</c:v>
                </c:pt>
                <c:pt idx="6">
                  <c:v>6.221150184429286E-2</c:v>
                </c:pt>
                <c:pt idx="7">
                  <c:v>6.0267647792073886E-2</c:v>
                </c:pt>
                <c:pt idx="8">
                  <c:v>5.7182071878098983E-2</c:v>
                </c:pt>
                <c:pt idx="9">
                  <c:v>5.3373618812891377E-2</c:v>
                </c:pt>
                <c:pt idx="10">
                  <c:v>4.9176057791754491E-2</c:v>
                </c:pt>
                <c:pt idx="11">
                  <c:v>4.4841202258204205E-2</c:v>
                </c:pt>
                <c:pt idx="12">
                  <c:v>4.0549698799889566E-2</c:v>
                </c:pt>
                <c:pt idx="13">
                  <c:v>3.6424258288796141E-2</c:v>
                </c:pt>
                <c:pt idx="14">
                  <c:v>3.2542564619831849E-2</c:v>
                </c:pt>
                <c:pt idx="15">
                  <c:v>2.8948599692643184E-2</c:v>
                </c:pt>
                <c:pt idx="16">
                  <c:v>2.5661973462067889E-2</c:v>
                </c:pt>
                <c:pt idx="17">
                  <c:v>2.2685288430832617E-2</c:v>
                </c:pt>
                <c:pt idx="18">
                  <c:v>2.0009767433474712E-2</c:v>
                </c:pt>
                <c:pt idx="19">
                  <c:v>1.7619439743416399E-2</c:v>
                </c:pt>
                <c:pt idx="20">
                  <c:v>1.5494178542982517E-2</c:v>
                </c:pt>
                <c:pt idx="21">
                  <c:v>1.3611850062258291E-2</c:v>
                </c:pt>
                <c:pt idx="22">
                  <c:v>1.1949791610722849E-2</c:v>
                </c:pt>
                <c:pt idx="23">
                  <c:v>1.0485792638901703E-2</c:v>
                </c:pt>
                <c:pt idx="24">
                  <c:v>9.1987145308597418E-3</c:v>
                </c:pt>
                <c:pt idx="25">
                  <c:v>8.0688526287665541E-3</c:v>
                </c:pt>
                <c:pt idx="26">
                  <c:v>7.0781180667579546E-3</c:v>
                </c:pt>
                <c:pt idx="27">
                  <c:v>6.2100966853526618E-3</c:v>
                </c:pt>
                <c:pt idx="28">
                  <c:v>5.4500267123535062E-3</c:v>
                </c:pt>
                <c:pt idx="29">
                  <c:v>4.7847251234387489E-3</c:v>
                </c:pt>
                <c:pt idx="30">
                  <c:v>4.2024838201418779E-3</c:v>
                </c:pt>
                <c:pt idx="31">
                  <c:v>3.6929502978825246E-3</c:v>
                </c:pt>
                <c:pt idx="32">
                  <c:v>3.247002766102125E-3</c:v>
                </c:pt>
              </c:numCache>
            </c:numRef>
          </c:val>
          <c:extLst>
            <c:ext xmlns:c16="http://schemas.microsoft.com/office/drawing/2014/chart" uri="{C3380CC4-5D6E-409C-BE32-E72D297353CC}">
              <c16:uniqueId val="{00000002-9E90-490C-8D4A-A97C4A6463B0}"/>
            </c:ext>
          </c:extLst>
        </c:ser>
        <c:dLbls>
          <c:showLegendKey val="0"/>
          <c:showVal val="0"/>
          <c:showCatName val="0"/>
          <c:showSerName val="0"/>
          <c:showPercent val="0"/>
          <c:showBubbleSize val="0"/>
        </c:dLbls>
        <c:gapWidth val="0"/>
        <c:axId val="1633969328"/>
        <c:axId val="1702134768"/>
      </c:barChart>
      <c:catAx>
        <c:axId val="1633969328"/>
        <c:scaling>
          <c:orientation val="minMax"/>
        </c:scaling>
        <c:delete val="0"/>
        <c:axPos val="b"/>
        <c:title>
          <c:tx>
            <c:rich>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Parameter value</a:t>
                </a:r>
              </a:p>
            </c:rich>
          </c:tx>
          <c:overlay val="0"/>
          <c:spPr>
            <a:noFill/>
            <a:ln>
              <a:noFill/>
            </a:ln>
            <a:effectLst/>
          </c:spPr>
          <c:txPr>
            <a:bodyPr rot="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02134768"/>
        <c:crosses val="autoZero"/>
        <c:auto val="1"/>
        <c:lblAlgn val="ctr"/>
        <c:lblOffset val="100"/>
        <c:tickLblSkip val="4"/>
        <c:noMultiLvlLbl val="0"/>
      </c:catAx>
      <c:valAx>
        <c:axId val="170213476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r>
                  <a:rPr lang="en-US" b="1"/>
                  <a:t>Prior</a:t>
                </a:r>
                <a:r>
                  <a:rPr lang="en-US" b="1" baseline="0"/>
                  <a:t> probability</a:t>
                </a:r>
                <a:endParaRPr lang="en-US" b="1"/>
              </a:p>
            </c:rich>
          </c:tx>
          <c:overlay val="0"/>
          <c:spPr>
            <a:noFill/>
            <a:ln>
              <a:noFill/>
            </a:ln>
            <a:effectLst/>
          </c:spPr>
          <c:txPr>
            <a:bodyPr rot="-54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title>
        <c:numFmt formatCode="0.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39693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bg1">
          <a:lumMod val="6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4.xml"/><Relationship Id="rId2" Type="http://schemas.openxmlformats.org/officeDocument/2006/relationships/chart" Target="../charts/chart3.xml"/><Relationship Id="rId1" Type="http://schemas.openxmlformats.org/officeDocument/2006/relationships/chart" Target="../charts/chart2.xml"/><Relationship Id="rId4" Type="http://schemas.openxmlformats.org/officeDocument/2006/relationships/chart" Target="../charts/chart5.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xdr:from>
      <xdr:col>2</xdr:col>
      <xdr:colOff>180975</xdr:colOff>
      <xdr:row>14</xdr:row>
      <xdr:rowOff>187452</xdr:rowOff>
    </xdr:from>
    <xdr:to>
      <xdr:col>7</xdr:col>
      <xdr:colOff>2006727</xdr:colOff>
      <xdr:row>29</xdr:row>
      <xdr:rowOff>0</xdr:rowOff>
    </xdr:to>
    <xdr:graphicFrame macro="">
      <xdr:nvGraphicFramePr>
        <xdr:cNvPr id="2" name="Chart 1">
          <a:extLst>
            <a:ext uri="{FF2B5EF4-FFF2-40B4-BE49-F238E27FC236}">
              <a16:creationId xmlns:a16="http://schemas.microsoft.com/office/drawing/2014/main" id="{05ED8E68-DD94-4CF0-96CB-C6451BD8D39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12</xdr:col>
      <xdr:colOff>0</xdr:colOff>
      <xdr:row>4</xdr:row>
      <xdr:rowOff>0</xdr:rowOff>
    </xdr:from>
    <xdr:to>
      <xdr:col>20</xdr:col>
      <xdr:colOff>0</xdr:colOff>
      <xdr:row>18</xdr:row>
      <xdr:rowOff>0</xdr:rowOff>
    </xdr:to>
    <xdr:graphicFrame macro="">
      <xdr:nvGraphicFramePr>
        <xdr:cNvPr id="2" name="Chart 1">
          <a:extLst>
            <a:ext uri="{FF2B5EF4-FFF2-40B4-BE49-F238E27FC236}">
              <a16:creationId xmlns:a16="http://schemas.microsoft.com/office/drawing/2014/main" id="{DE78CC80-5B6D-4DAC-B654-0474344ED7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34</xdr:row>
      <xdr:rowOff>0</xdr:rowOff>
    </xdr:from>
    <xdr:to>
      <xdr:col>20</xdr:col>
      <xdr:colOff>0</xdr:colOff>
      <xdr:row>48</xdr:row>
      <xdr:rowOff>0</xdr:rowOff>
    </xdr:to>
    <xdr:graphicFrame macro="">
      <xdr:nvGraphicFramePr>
        <xdr:cNvPr id="3" name="Chart 2">
          <a:extLst>
            <a:ext uri="{FF2B5EF4-FFF2-40B4-BE49-F238E27FC236}">
              <a16:creationId xmlns:a16="http://schemas.microsoft.com/office/drawing/2014/main" id="{913CE1FA-928B-4B79-993A-4263B502B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19</xdr:row>
      <xdr:rowOff>0</xdr:rowOff>
    </xdr:from>
    <xdr:to>
      <xdr:col>20</xdr:col>
      <xdr:colOff>0</xdr:colOff>
      <xdr:row>33</xdr:row>
      <xdr:rowOff>0</xdr:rowOff>
    </xdr:to>
    <xdr:graphicFrame macro="">
      <xdr:nvGraphicFramePr>
        <xdr:cNvPr id="4" name="Chart 3">
          <a:extLst>
            <a:ext uri="{FF2B5EF4-FFF2-40B4-BE49-F238E27FC236}">
              <a16:creationId xmlns:a16="http://schemas.microsoft.com/office/drawing/2014/main" id="{D117F5D5-DA8F-4EF1-B267-FB9C1A2C631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12</xdr:col>
      <xdr:colOff>0</xdr:colOff>
      <xdr:row>49</xdr:row>
      <xdr:rowOff>0</xdr:rowOff>
    </xdr:from>
    <xdr:to>
      <xdr:col>20</xdr:col>
      <xdr:colOff>0</xdr:colOff>
      <xdr:row>63</xdr:row>
      <xdr:rowOff>0</xdr:rowOff>
    </xdr:to>
    <xdr:graphicFrame macro="">
      <xdr:nvGraphicFramePr>
        <xdr:cNvPr id="5" name="Chart 4">
          <a:extLst>
            <a:ext uri="{FF2B5EF4-FFF2-40B4-BE49-F238E27FC236}">
              <a16:creationId xmlns:a16="http://schemas.microsoft.com/office/drawing/2014/main" id="{DC58F431-5492-4DDF-A05A-4FCACF7848C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0</xdr:colOff>
      <xdr:row>24</xdr:row>
      <xdr:rowOff>0</xdr:rowOff>
    </xdr:from>
    <xdr:to>
      <xdr:col>8</xdr:col>
      <xdr:colOff>0</xdr:colOff>
      <xdr:row>43</xdr:row>
      <xdr:rowOff>0</xdr:rowOff>
    </xdr:to>
    <xdr:graphicFrame macro="">
      <xdr:nvGraphicFramePr>
        <xdr:cNvPr id="2" name="Chart 1">
          <a:extLst>
            <a:ext uri="{FF2B5EF4-FFF2-40B4-BE49-F238E27FC236}">
              <a16:creationId xmlns:a16="http://schemas.microsoft.com/office/drawing/2014/main" id="{BA6A6958-D538-1CCC-A4DB-92C008BA721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978A3-C797-4522-9F4D-DD379542CFBC}">
  <sheetPr>
    <pageSetUpPr autoPageBreaks="0"/>
  </sheetPr>
  <dimension ref="A1:B26"/>
  <sheetViews>
    <sheetView workbookViewId="0">
      <selection activeCell="B8" sqref="B8"/>
    </sheetView>
  </sheetViews>
  <sheetFormatPr defaultRowHeight="15" x14ac:dyDescent="0.25"/>
  <cols>
    <col min="1" max="1" width="20.7109375" customWidth="1"/>
    <col min="2" max="2" width="200.7109375" customWidth="1"/>
  </cols>
  <sheetData>
    <row r="1" spans="1:2" x14ac:dyDescent="0.25">
      <c r="A1" s="290" t="s">
        <v>13</v>
      </c>
      <c r="B1" s="291"/>
    </row>
    <row r="2" spans="1:2" x14ac:dyDescent="0.25">
      <c r="A2" s="293" t="s">
        <v>173</v>
      </c>
      <c r="B2" s="294"/>
    </row>
    <row r="3" spans="1:2" x14ac:dyDescent="0.25">
      <c r="A3" s="295" t="s">
        <v>175</v>
      </c>
      <c r="B3" s="296"/>
    </row>
    <row r="4" spans="1:2" x14ac:dyDescent="0.25">
      <c r="A4" s="295" t="s">
        <v>174</v>
      </c>
      <c r="B4" s="297"/>
    </row>
    <row r="5" spans="1:2" x14ac:dyDescent="0.25">
      <c r="A5" s="288" t="s">
        <v>16</v>
      </c>
      <c r="B5" s="289"/>
    </row>
    <row r="6" spans="1:2" x14ac:dyDescent="0.25">
      <c r="A6" s="12" t="s">
        <v>442</v>
      </c>
      <c r="B6" s="13" t="s">
        <v>443</v>
      </c>
    </row>
    <row r="7" spans="1:2" x14ac:dyDescent="0.25">
      <c r="A7" s="12" t="s">
        <v>444</v>
      </c>
      <c r="B7" s="13" t="s">
        <v>445</v>
      </c>
    </row>
    <row r="8" spans="1:2" x14ac:dyDescent="0.25">
      <c r="A8" s="12" t="s">
        <v>14</v>
      </c>
      <c r="B8" s="13" t="s">
        <v>15</v>
      </c>
    </row>
    <row r="9" spans="1:2" x14ac:dyDescent="0.25">
      <c r="A9" s="12" t="s">
        <v>20</v>
      </c>
      <c r="B9" s="13" t="s">
        <v>59</v>
      </c>
    </row>
    <row r="10" spans="1:2" x14ac:dyDescent="0.25">
      <c r="A10" s="12" t="s">
        <v>56</v>
      </c>
      <c r="B10" s="13" t="s">
        <v>60</v>
      </c>
    </row>
    <row r="11" spans="1:2" x14ac:dyDescent="0.25">
      <c r="A11" s="12" t="s">
        <v>57</v>
      </c>
      <c r="B11" s="13" t="s">
        <v>58</v>
      </c>
    </row>
    <row r="12" spans="1:2" x14ac:dyDescent="0.25">
      <c r="A12" s="12" t="s">
        <v>211</v>
      </c>
      <c r="B12" s="13" t="s">
        <v>212</v>
      </c>
    </row>
    <row r="13" spans="1:2" x14ac:dyDescent="0.25">
      <c r="A13" s="12" t="s">
        <v>213</v>
      </c>
      <c r="B13" s="13" t="s">
        <v>214</v>
      </c>
    </row>
    <row r="14" spans="1:2" x14ac:dyDescent="0.25">
      <c r="A14" s="12" t="s">
        <v>215</v>
      </c>
      <c r="B14" s="13" t="s">
        <v>216</v>
      </c>
    </row>
    <row r="15" spans="1:2" x14ac:dyDescent="0.25">
      <c r="A15" s="12" t="s">
        <v>139</v>
      </c>
      <c r="B15" s="13" t="s">
        <v>140</v>
      </c>
    </row>
    <row r="16" spans="1:2" x14ac:dyDescent="0.25">
      <c r="A16" s="12" t="s">
        <v>222</v>
      </c>
      <c r="B16" s="13" t="s">
        <v>233</v>
      </c>
    </row>
    <row r="17" spans="1:2" x14ac:dyDescent="0.25">
      <c r="A17" s="12" t="s">
        <v>223</v>
      </c>
      <c r="B17" s="13" t="s">
        <v>224</v>
      </c>
    </row>
    <row r="18" spans="1:2" x14ac:dyDescent="0.25">
      <c r="A18" s="12" t="s">
        <v>225</v>
      </c>
      <c r="B18" s="13" t="s">
        <v>226</v>
      </c>
    </row>
    <row r="19" spans="1:2" x14ac:dyDescent="0.25">
      <c r="A19" s="12" t="s">
        <v>126</v>
      </c>
      <c r="B19" s="13" t="s">
        <v>127</v>
      </c>
    </row>
    <row r="20" spans="1:2" x14ac:dyDescent="0.25">
      <c r="A20" s="12" t="s">
        <v>338</v>
      </c>
      <c r="B20" s="13" t="s">
        <v>322</v>
      </c>
    </row>
    <row r="21" spans="1:2" x14ac:dyDescent="0.25">
      <c r="A21" s="12" t="s">
        <v>339</v>
      </c>
      <c r="B21" s="13" t="s">
        <v>337</v>
      </c>
    </row>
    <row r="22" spans="1:2" x14ac:dyDescent="0.25">
      <c r="A22" s="12" t="s">
        <v>433</v>
      </c>
      <c r="B22" s="13" t="s">
        <v>434</v>
      </c>
    </row>
    <row r="23" spans="1:2" x14ac:dyDescent="0.25">
      <c r="A23" s="12" t="s">
        <v>17</v>
      </c>
      <c r="B23" s="13" t="s">
        <v>18</v>
      </c>
    </row>
    <row r="24" spans="1:2" x14ac:dyDescent="0.25">
      <c r="A24" s="288" t="s">
        <v>24</v>
      </c>
      <c r="B24" s="292"/>
    </row>
    <row r="25" spans="1:2" x14ac:dyDescent="0.25">
      <c r="A25" s="12" t="s">
        <v>23</v>
      </c>
      <c r="B25" s="13" t="s">
        <v>27</v>
      </c>
    </row>
    <row r="26" spans="1:2" x14ac:dyDescent="0.25">
      <c r="A26" s="14" t="s">
        <v>25</v>
      </c>
      <c r="B26" s="15" t="s">
        <v>26</v>
      </c>
    </row>
  </sheetData>
  <mergeCells count="6">
    <mergeCell ref="A5:B5"/>
    <mergeCell ref="A1:B1"/>
    <mergeCell ref="A24:B24"/>
    <mergeCell ref="A2:B2"/>
    <mergeCell ref="A3:B3"/>
    <mergeCell ref="A4:B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D11501-6037-47F3-B136-B13A04BEFD1B}">
  <dimension ref="A1:C29"/>
  <sheetViews>
    <sheetView tabSelected="1" zoomScale="75" zoomScaleNormal="75" workbookViewId="0">
      <selection activeCell="C3" sqref="C3"/>
    </sheetView>
  </sheetViews>
  <sheetFormatPr defaultRowHeight="15" x14ac:dyDescent="0.25"/>
  <cols>
    <col min="1" max="1" width="12.7109375" style="155" customWidth="1"/>
    <col min="2" max="2" width="20.7109375" style="156" customWidth="1"/>
    <col min="3" max="3" width="200.7109375" style="145" customWidth="1"/>
  </cols>
  <sheetData>
    <row r="1" spans="1:3" x14ac:dyDescent="0.25">
      <c r="A1" s="153" t="s">
        <v>279</v>
      </c>
      <c r="B1" s="154" t="s">
        <v>280</v>
      </c>
      <c r="C1" s="157" t="s">
        <v>282</v>
      </c>
    </row>
    <row r="2" spans="1:3" x14ac:dyDescent="0.25">
      <c r="A2" s="155">
        <v>45181</v>
      </c>
      <c r="B2" s="156" t="s">
        <v>281</v>
      </c>
      <c r="C2" s="145" t="s">
        <v>465</v>
      </c>
    </row>
    <row r="3" spans="1:3" x14ac:dyDescent="0.25">
      <c r="A3" s="155">
        <v>45180</v>
      </c>
      <c r="B3" s="156" t="s">
        <v>281</v>
      </c>
      <c r="C3" s="145" t="s">
        <v>457</v>
      </c>
    </row>
    <row r="4" spans="1:3" x14ac:dyDescent="0.25">
      <c r="A4" s="155">
        <v>45180</v>
      </c>
      <c r="B4" s="156" t="s">
        <v>281</v>
      </c>
      <c r="C4" s="145" t="s">
        <v>447</v>
      </c>
    </row>
    <row r="5" spans="1:3" x14ac:dyDescent="0.25">
      <c r="A5" s="155">
        <v>45180</v>
      </c>
      <c r="B5" s="156" t="s">
        <v>281</v>
      </c>
      <c r="C5" s="145" t="s">
        <v>446</v>
      </c>
    </row>
    <row r="6" spans="1:3" x14ac:dyDescent="0.25">
      <c r="A6" s="155">
        <v>45175</v>
      </c>
      <c r="B6" s="156" t="s">
        <v>281</v>
      </c>
      <c r="C6" s="145" t="s">
        <v>435</v>
      </c>
    </row>
    <row r="7" spans="1:3" x14ac:dyDescent="0.25">
      <c r="A7" s="155">
        <v>45175</v>
      </c>
      <c r="B7" s="156" t="s">
        <v>281</v>
      </c>
      <c r="C7" s="145" t="s">
        <v>427</v>
      </c>
    </row>
    <row r="8" spans="1:3" x14ac:dyDescent="0.25">
      <c r="A8" s="155">
        <v>45174</v>
      </c>
      <c r="B8" s="156" t="s">
        <v>281</v>
      </c>
      <c r="C8" s="145" t="s">
        <v>429</v>
      </c>
    </row>
    <row r="9" spans="1:3" x14ac:dyDescent="0.25">
      <c r="A9" s="155">
        <v>45169</v>
      </c>
      <c r="B9" s="156" t="s">
        <v>281</v>
      </c>
      <c r="C9" s="145" t="s">
        <v>427</v>
      </c>
    </row>
    <row r="10" spans="1:3" x14ac:dyDescent="0.25">
      <c r="A10" s="155">
        <v>45167</v>
      </c>
      <c r="B10" s="156" t="s">
        <v>281</v>
      </c>
      <c r="C10" s="145" t="s">
        <v>423</v>
      </c>
    </row>
    <row r="11" spans="1:3" x14ac:dyDescent="0.25">
      <c r="A11" s="155">
        <v>45155</v>
      </c>
      <c r="B11" s="156" t="s">
        <v>281</v>
      </c>
      <c r="C11" s="145" t="s">
        <v>419</v>
      </c>
    </row>
    <row r="12" spans="1:3" x14ac:dyDescent="0.25">
      <c r="A12" s="155">
        <v>45155</v>
      </c>
      <c r="B12" s="156" t="s">
        <v>281</v>
      </c>
      <c r="C12" s="145" t="s">
        <v>418</v>
      </c>
    </row>
    <row r="13" spans="1:3" x14ac:dyDescent="0.25">
      <c r="A13" s="155">
        <v>45154</v>
      </c>
      <c r="B13" s="156" t="s">
        <v>281</v>
      </c>
      <c r="C13" s="145" t="s">
        <v>417</v>
      </c>
    </row>
    <row r="14" spans="1:3" x14ac:dyDescent="0.25">
      <c r="A14" s="155">
        <v>45153</v>
      </c>
      <c r="B14" s="156" t="s">
        <v>281</v>
      </c>
      <c r="C14" s="145" t="s">
        <v>402</v>
      </c>
    </row>
    <row r="15" spans="1:3" x14ac:dyDescent="0.25">
      <c r="A15" s="155">
        <v>45152</v>
      </c>
      <c r="B15" s="156" t="s">
        <v>281</v>
      </c>
      <c r="C15" s="145" t="s">
        <v>402</v>
      </c>
    </row>
    <row r="16" spans="1:3" x14ac:dyDescent="0.25">
      <c r="A16" s="155">
        <v>45149</v>
      </c>
      <c r="B16" s="156" t="s">
        <v>281</v>
      </c>
      <c r="C16" s="145" t="s">
        <v>395</v>
      </c>
    </row>
    <row r="17" spans="1:3" x14ac:dyDescent="0.25">
      <c r="A17" s="155">
        <v>45149</v>
      </c>
      <c r="B17" s="156" t="s">
        <v>281</v>
      </c>
      <c r="C17" s="145" t="s">
        <v>381</v>
      </c>
    </row>
    <row r="18" spans="1:3" x14ac:dyDescent="0.25">
      <c r="A18" s="155">
        <v>45148</v>
      </c>
      <c r="B18" s="156" t="s">
        <v>281</v>
      </c>
      <c r="C18" s="145" t="s">
        <v>376</v>
      </c>
    </row>
    <row r="19" spans="1:3" x14ac:dyDescent="0.25">
      <c r="A19" s="155">
        <v>45148</v>
      </c>
      <c r="B19" s="156" t="s">
        <v>281</v>
      </c>
      <c r="C19" s="145" t="s">
        <v>342</v>
      </c>
    </row>
    <row r="20" spans="1:3" x14ac:dyDescent="0.25">
      <c r="A20" s="155">
        <v>45148</v>
      </c>
      <c r="B20" s="156" t="s">
        <v>281</v>
      </c>
      <c r="C20" s="145" t="s">
        <v>341</v>
      </c>
    </row>
    <row r="21" spans="1:3" x14ac:dyDescent="0.25">
      <c r="A21" s="155">
        <v>45147</v>
      </c>
      <c r="B21" s="156" t="s">
        <v>281</v>
      </c>
      <c r="C21" s="145" t="s">
        <v>340</v>
      </c>
    </row>
    <row r="22" spans="1:3" x14ac:dyDescent="0.25">
      <c r="A22" s="155">
        <v>45147</v>
      </c>
      <c r="B22" s="156" t="s">
        <v>281</v>
      </c>
      <c r="C22" s="145" t="s">
        <v>343</v>
      </c>
    </row>
    <row r="23" spans="1:3" x14ac:dyDescent="0.25">
      <c r="A23" s="155">
        <v>45147</v>
      </c>
      <c r="B23" s="156" t="s">
        <v>281</v>
      </c>
      <c r="C23" s="145" t="s">
        <v>336</v>
      </c>
    </row>
    <row r="24" spans="1:3" x14ac:dyDescent="0.25">
      <c r="A24" s="155">
        <v>45145</v>
      </c>
      <c r="B24" s="156" t="s">
        <v>281</v>
      </c>
      <c r="C24" s="145" t="s">
        <v>323</v>
      </c>
    </row>
    <row r="25" spans="1:3" x14ac:dyDescent="0.25">
      <c r="A25" s="155">
        <v>45141</v>
      </c>
      <c r="B25" s="156" t="s">
        <v>281</v>
      </c>
      <c r="C25" s="145" t="s">
        <v>321</v>
      </c>
    </row>
    <row r="26" spans="1:3" x14ac:dyDescent="0.25">
      <c r="A26" s="155">
        <v>45103</v>
      </c>
      <c r="B26" s="156" t="s">
        <v>281</v>
      </c>
      <c r="C26" s="145" t="s">
        <v>320</v>
      </c>
    </row>
    <row r="27" spans="1:3" x14ac:dyDescent="0.25">
      <c r="A27" s="155">
        <v>45096</v>
      </c>
      <c r="B27" s="156" t="s">
        <v>281</v>
      </c>
      <c r="C27" s="145" t="s">
        <v>317</v>
      </c>
    </row>
    <row r="28" spans="1:3" x14ac:dyDescent="0.25">
      <c r="A28" s="155">
        <v>45089</v>
      </c>
      <c r="B28" s="156" t="s">
        <v>281</v>
      </c>
      <c r="C28" s="145" t="s">
        <v>316</v>
      </c>
    </row>
    <row r="29" spans="1:3" ht="30" x14ac:dyDescent="0.25">
      <c r="A29" s="155">
        <v>45086</v>
      </c>
      <c r="B29" s="156" t="s">
        <v>281</v>
      </c>
      <c r="C29" s="145" t="s">
        <v>283</v>
      </c>
    </row>
  </sheetData>
  <sortState xmlns:xlrd2="http://schemas.microsoft.com/office/spreadsheetml/2017/richdata2" ref="A22:C29">
    <sortCondition descending="1" ref="A23:A29"/>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8AE843-164D-4143-B74C-F4CA53C1BC3E}">
  <dimension ref="A1:F9"/>
  <sheetViews>
    <sheetView zoomScale="75" zoomScaleNormal="75" workbookViewId="0">
      <pane ySplit="1" topLeftCell="A2" activePane="bottomLeft" state="frozen"/>
      <selection pane="bottomLeft" activeCell="E38" sqref="E38"/>
    </sheetView>
  </sheetViews>
  <sheetFormatPr defaultRowHeight="15" x14ac:dyDescent="0.25"/>
  <cols>
    <col min="1" max="1" width="12.7109375" customWidth="1"/>
    <col min="2" max="2" width="15.7109375" customWidth="1"/>
    <col min="3" max="3" width="17" bestFit="1" customWidth="1"/>
    <col min="4" max="5" width="60.7109375" customWidth="1"/>
    <col min="6" max="6" width="200.7109375" customWidth="1"/>
  </cols>
  <sheetData>
    <row r="1" spans="1:6" x14ac:dyDescent="0.25">
      <c r="A1" s="43" t="s">
        <v>279</v>
      </c>
      <c r="B1" s="43" t="s">
        <v>280</v>
      </c>
      <c r="C1" s="43" t="s">
        <v>436</v>
      </c>
      <c r="D1" s="43" t="s">
        <v>285</v>
      </c>
      <c r="E1" s="43" t="s">
        <v>437</v>
      </c>
      <c r="F1" s="43" t="s">
        <v>142</v>
      </c>
    </row>
    <row r="2" spans="1:6" x14ac:dyDescent="0.25">
      <c r="A2" s="366">
        <v>45180</v>
      </c>
      <c r="B2" t="s">
        <v>281</v>
      </c>
      <c r="C2" t="s">
        <v>211</v>
      </c>
      <c r="D2" t="s">
        <v>440</v>
      </c>
      <c r="E2" t="s">
        <v>438</v>
      </c>
    </row>
    <row r="3" spans="1:6" x14ac:dyDescent="0.25">
      <c r="A3" s="366">
        <v>45180</v>
      </c>
      <c r="B3" t="s">
        <v>281</v>
      </c>
      <c r="C3" t="s">
        <v>211</v>
      </c>
      <c r="D3" t="s">
        <v>439</v>
      </c>
      <c r="E3" t="s">
        <v>438</v>
      </c>
      <c r="F3" t="s">
        <v>441</v>
      </c>
    </row>
    <row r="4" spans="1:6" x14ac:dyDescent="0.25">
      <c r="A4" s="366">
        <v>45180</v>
      </c>
      <c r="B4" t="s">
        <v>281</v>
      </c>
      <c r="C4" t="s">
        <v>211</v>
      </c>
      <c r="D4" t="s">
        <v>448</v>
      </c>
      <c r="E4" t="s">
        <v>438</v>
      </c>
      <c r="F4" t="s">
        <v>449</v>
      </c>
    </row>
    <row r="5" spans="1:6" x14ac:dyDescent="0.25">
      <c r="A5" s="366">
        <v>45180</v>
      </c>
      <c r="B5" t="s">
        <v>281</v>
      </c>
      <c r="C5" t="s">
        <v>57</v>
      </c>
      <c r="D5" t="s">
        <v>458</v>
      </c>
      <c r="E5" t="s">
        <v>450</v>
      </c>
      <c r="F5" t="s">
        <v>452</v>
      </c>
    </row>
    <row r="6" spans="1:6" x14ac:dyDescent="0.25">
      <c r="A6" s="366">
        <v>45180</v>
      </c>
      <c r="B6" t="s">
        <v>281</v>
      </c>
      <c r="C6" t="s">
        <v>57</v>
      </c>
      <c r="D6" t="s">
        <v>459</v>
      </c>
      <c r="E6" t="s">
        <v>451</v>
      </c>
      <c r="F6" t="s">
        <v>453</v>
      </c>
    </row>
    <row r="7" spans="1:6" x14ac:dyDescent="0.25">
      <c r="A7" s="366">
        <v>45180</v>
      </c>
      <c r="B7" t="s">
        <v>281</v>
      </c>
      <c r="C7" t="s">
        <v>57</v>
      </c>
      <c r="D7" t="s">
        <v>460</v>
      </c>
      <c r="E7" t="s">
        <v>451</v>
      </c>
      <c r="F7" t="s">
        <v>454</v>
      </c>
    </row>
    <row r="8" spans="1:6" x14ac:dyDescent="0.25">
      <c r="A8" s="366">
        <v>45180</v>
      </c>
      <c r="B8" t="s">
        <v>281</v>
      </c>
      <c r="C8" t="s">
        <v>57</v>
      </c>
      <c r="D8" t="s">
        <v>461</v>
      </c>
      <c r="E8" t="s">
        <v>455</v>
      </c>
      <c r="F8" t="s">
        <v>456</v>
      </c>
    </row>
    <row r="9" spans="1:6" x14ac:dyDescent="0.25">
      <c r="A9" s="366">
        <v>45180</v>
      </c>
      <c r="B9" t="s">
        <v>281</v>
      </c>
      <c r="C9" t="s">
        <v>57</v>
      </c>
      <c r="D9" t="s">
        <v>462</v>
      </c>
      <c r="E9" t="s">
        <v>463</v>
      </c>
      <c r="F9" t="s">
        <v>464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A659F-FC64-4260-B6BB-7AD89C13406F}">
  <sheetPr>
    <pageSetUpPr autoPageBreaks="0"/>
  </sheetPr>
  <dimension ref="A1:D8"/>
  <sheetViews>
    <sheetView workbookViewId="0">
      <pane ySplit="1" topLeftCell="A2" activePane="bottomLeft" state="frozen"/>
      <selection pane="bottomLeft" activeCell="B5" sqref="B5"/>
    </sheetView>
  </sheetViews>
  <sheetFormatPr defaultRowHeight="15" x14ac:dyDescent="0.25"/>
  <cols>
    <col min="1" max="1" width="30.7109375" customWidth="1"/>
    <col min="2" max="2" width="30.7109375" style="1" customWidth="1"/>
    <col min="3" max="3" width="100.7109375" style="2" customWidth="1"/>
    <col min="4" max="4" width="15.7109375" customWidth="1"/>
  </cols>
  <sheetData>
    <row r="1" spans="1:4" x14ac:dyDescent="0.25">
      <c r="A1" s="5" t="s">
        <v>22</v>
      </c>
      <c r="B1" s="6" t="s">
        <v>5</v>
      </c>
      <c r="C1" s="7" t="s">
        <v>11</v>
      </c>
      <c r="D1" s="5" t="s">
        <v>4</v>
      </c>
    </row>
    <row r="2" spans="1:4" x14ac:dyDescent="0.25">
      <c r="A2" s="8" t="s">
        <v>2</v>
      </c>
      <c r="B2" s="9">
        <v>1970</v>
      </c>
      <c r="C2" s="10" t="s">
        <v>12</v>
      </c>
      <c r="D2" s="8" t="s">
        <v>6</v>
      </c>
    </row>
    <row r="3" spans="1:4" x14ac:dyDescent="0.25">
      <c r="A3" s="8" t="s">
        <v>3</v>
      </c>
      <c r="B3" s="9">
        <v>2030</v>
      </c>
      <c r="C3" s="10" t="s">
        <v>12</v>
      </c>
      <c r="D3" s="8" t="s">
        <v>7</v>
      </c>
    </row>
    <row r="4" spans="1:4" x14ac:dyDescent="0.25">
      <c r="A4" s="8" t="s">
        <v>108</v>
      </c>
      <c r="B4" s="9" t="s">
        <v>238</v>
      </c>
      <c r="C4" s="10" t="s">
        <v>19</v>
      </c>
      <c r="D4" s="8" t="s">
        <v>8</v>
      </c>
    </row>
    <row r="5" spans="1:4" x14ac:dyDescent="0.25">
      <c r="A5" s="8" t="s">
        <v>10</v>
      </c>
      <c r="B5" s="9" t="b">
        <v>0</v>
      </c>
      <c r="C5" s="10" t="s">
        <v>64</v>
      </c>
      <c r="D5" s="8" t="s">
        <v>21</v>
      </c>
    </row>
    <row r="6" spans="1:4" x14ac:dyDescent="0.25">
      <c r="A6" s="27" t="s">
        <v>28</v>
      </c>
      <c r="B6" s="28" t="b">
        <v>0</v>
      </c>
      <c r="C6" s="29" t="s">
        <v>65</v>
      </c>
      <c r="D6" s="27" t="s">
        <v>29</v>
      </c>
    </row>
    <row r="7" spans="1:4" x14ac:dyDescent="0.25">
      <c r="A7" s="45" t="s">
        <v>68</v>
      </c>
      <c r="B7" s="46" t="b">
        <v>0</v>
      </c>
      <c r="C7" s="47" t="s">
        <v>69</v>
      </c>
      <c r="D7" s="45" t="s">
        <v>70</v>
      </c>
    </row>
    <row r="8" spans="1:4" x14ac:dyDescent="0.25">
      <c r="A8" s="8" t="s">
        <v>123</v>
      </c>
      <c r="B8" s="48" t="b">
        <v>1</v>
      </c>
      <c r="C8" s="10" t="s">
        <v>124</v>
      </c>
      <c r="D8" s="8" t="s">
        <v>125</v>
      </c>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47094971-3F34-45A6-8FBB-212401DC00D4}">
          <x14:formula1>
            <xm:f>SheetData!$B$1:$Q$1</xm:f>
          </x14:formula1>
          <xm:sqref>B2</xm:sqref>
        </x14:dataValidation>
        <x14:dataValidation type="list" allowBlank="1" showInputMessage="1" showErrorMessage="1" xr:uid="{55831DE0-B149-4B93-A94C-B98AB30863ED}">
          <x14:formula1>
            <xm:f>SheetData!$B$2:$CD$2</xm:f>
          </x14:formula1>
          <xm:sqref>B3</xm:sqref>
        </x14:dataValidation>
        <x14:dataValidation type="list" allowBlank="1" showInputMessage="1" showErrorMessage="1" xr:uid="{99609ED2-2A95-4DF0-881B-AEC95C98CE08}">
          <x14:formula1>
            <xm:f>SheetData!$B$3:$C$3</xm:f>
          </x14:formula1>
          <xm:sqref>B5:B8</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0FE46A-A0DB-46A7-9F4F-383524B3E3C8}">
  <sheetPr>
    <pageSetUpPr autoPageBreaks="0"/>
  </sheetPr>
  <dimension ref="A1:CD9"/>
  <sheetViews>
    <sheetView zoomScale="75" zoomScaleNormal="75" workbookViewId="0">
      <pane xSplit="1" ySplit="1" topLeftCell="B2" activePane="bottomRight" state="frozen"/>
      <selection pane="topRight" activeCell="B1" sqref="B1"/>
      <selection pane="bottomLeft" activeCell="A2" sqref="A2"/>
      <selection pane="bottomRight" activeCell="K45" sqref="K45"/>
    </sheetView>
  </sheetViews>
  <sheetFormatPr defaultRowHeight="15" x14ac:dyDescent="0.25"/>
  <cols>
    <col min="1" max="1" width="40.7109375" customWidth="1"/>
  </cols>
  <sheetData>
    <row r="1" spans="1:82" x14ac:dyDescent="0.25">
      <c r="A1" s="3" t="s">
        <v>52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4">
        <v>13.17417</v>
      </c>
      <c r="C2" s="4">
        <v>13.55153</v>
      </c>
      <c r="D2" s="4">
        <v>14.02084</v>
      </c>
      <c r="E2" s="4">
        <v>14.054779999999999</v>
      </c>
      <c r="F2" s="4">
        <v>14.197039999999999</v>
      </c>
      <c r="G2" s="4">
        <v>14.263579999999999</v>
      </c>
      <c r="H2" s="4">
        <v>13.92348</v>
      </c>
      <c r="I2" s="4">
        <v>13.48765</v>
      </c>
      <c r="J2" s="4">
        <v>13.13344</v>
      </c>
      <c r="K2" s="4">
        <v>13.147919999999999</v>
      </c>
      <c r="L2" s="4">
        <v>13.39091</v>
      </c>
      <c r="M2" s="4">
        <v>13.552619999999999</v>
      </c>
      <c r="N2" s="4">
        <v>13.7339</v>
      </c>
      <c r="O2" s="4">
        <v>13.974629999999999</v>
      </c>
      <c r="P2" s="4">
        <v>13.772919999999999</v>
      </c>
      <c r="Q2" s="4">
        <v>13.857089999999999</v>
      </c>
      <c r="R2" s="4">
        <v>13.54157</v>
      </c>
      <c r="S2" s="4">
        <v>13.16825</v>
      </c>
      <c r="T2" s="4">
        <v>13.0945</v>
      </c>
      <c r="U2" s="4">
        <v>12.765890000000001</v>
      </c>
      <c r="V2" s="4">
        <v>12.544689999999999</v>
      </c>
      <c r="W2" s="4">
        <v>12.81822</v>
      </c>
      <c r="X2" s="4">
        <v>12.847060000000001</v>
      </c>
      <c r="Y2" s="4">
        <v>12.60256</v>
      </c>
      <c r="Z2" s="4">
        <v>12.67849</v>
      </c>
      <c r="AA2" s="4">
        <v>12.77929</v>
      </c>
      <c r="AB2" s="4">
        <v>12.89631</v>
      </c>
      <c r="AC2" s="4">
        <v>13.324199999999999</v>
      </c>
      <c r="AD2" s="4">
        <v>13.41405</v>
      </c>
      <c r="AE2" s="4">
        <v>13.664389999999999</v>
      </c>
      <c r="AF2" s="4">
        <v>13.908110000000001</v>
      </c>
      <c r="AG2" s="4">
        <v>13.883470000000001</v>
      </c>
      <c r="AH2" s="4">
        <v>13.95083</v>
      </c>
      <c r="AI2" s="4">
        <v>14.142569999999999</v>
      </c>
      <c r="AJ2" s="4">
        <v>14.268129999999999</v>
      </c>
      <c r="AK2" s="4">
        <v>14.56831</v>
      </c>
      <c r="AL2" s="4">
        <v>14.439859999999999</v>
      </c>
      <c r="AM2" s="4">
        <v>14.23502</v>
      </c>
      <c r="AN2" s="4">
        <v>14.0547</v>
      </c>
      <c r="AO2" s="4">
        <v>14.12711</v>
      </c>
      <c r="AP2" s="4">
        <v>14.457789999999999</v>
      </c>
      <c r="AQ2" s="4">
        <v>14.690390000000001</v>
      </c>
      <c r="AR2" s="4">
        <v>15.09423</v>
      </c>
      <c r="AS2" s="4">
        <v>15.28068</v>
      </c>
      <c r="AT2" s="4">
        <v>15.56944</v>
      </c>
      <c r="AU2" s="4">
        <v>15.904579999999999</v>
      </c>
      <c r="AV2" s="4">
        <v>15.86931</v>
      </c>
      <c r="AW2" s="4">
        <v>15.98255</v>
      </c>
      <c r="AX2" s="4">
        <v>16.020189999999999</v>
      </c>
      <c r="AY2" s="4">
        <v>16.009720000000002</v>
      </c>
      <c r="AZ2" s="4">
        <v>16.058209999999999</v>
      </c>
      <c r="BA2" s="4">
        <v>16.129549999999998</v>
      </c>
      <c r="BB2" s="4">
        <v>16.261970000000002</v>
      </c>
      <c r="BC2" s="4">
        <v>16.389379999999999</v>
      </c>
      <c r="BD2" s="4">
        <v>16.510280000000002</v>
      </c>
      <c r="BE2" s="4">
        <v>16.62462</v>
      </c>
      <c r="BF2" s="4">
        <v>16.732340000000001</v>
      </c>
      <c r="BG2" s="4">
        <v>16.833390000000001</v>
      </c>
      <c r="BH2" s="4">
        <v>16.927710000000001</v>
      </c>
      <c r="BI2" s="4">
        <v>17.015280000000001</v>
      </c>
      <c r="BJ2" s="4">
        <v>17.096060000000001</v>
      </c>
      <c r="BK2" s="4">
        <v>17.170030000000001</v>
      </c>
      <c r="BL2" s="4">
        <v>17.237159999999999</v>
      </c>
      <c r="BM2" s="4">
        <v>17.297450000000001</v>
      </c>
      <c r="BN2" s="4">
        <v>17.35087</v>
      </c>
      <c r="BO2" s="4">
        <v>17.39742</v>
      </c>
      <c r="BP2" s="4">
        <v>17.437110000000001</v>
      </c>
      <c r="BQ2" s="4">
        <v>17.469940000000001</v>
      </c>
      <c r="BR2" s="4">
        <v>17.495909999999999</v>
      </c>
      <c r="BS2" s="4">
        <v>17.515029999999999</v>
      </c>
      <c r="BT2" s="4">
        <v>17.527329999999999</v>
      </c>
      <c r="BU2" s="4">
        <v>17.532830000000001</v>
      </c>
      <c r="BV2" s="4">
        <v>17.531549999999999</v>
      </c>
      <c r="BW2" s="4">
        <v>17.523520000000001</v>
      </c>
      <c r="BX2" s="4">
        <v>17.508780000000002</v>
      </c>
      <c r="BY2" s="4">
        <v>17.487359999999999</v>
      </c>
      <c r="BZ2" s="4">
        <v>17.459299999999999</v>
      </c>
      <c r="CA2" s="4">
        <v>17.424659999999999</v>
      </c>
      <c r="CB2" s="4">
        <v>17.383479999999999</v>
      </c>
      <c r="CC2" s="4">
        <v>17.335809999999999</v>
      </c>
      <c r="CD2" s="4">
        <v>17.335809999999999</v>
      </c>
    </row>
    <row r="3" spans="1:82" x14ac:dyDescent="0.25">
      <c r="A3" s="11" t="s">
        <v>38</v>
      </c>
      <c r="B3" s="4">
        <v>19.78172</v>
      </c>
      <c r="C3" s="4">
        <v>19.646830000000001</v>
      </c>
      <c r="D3" s="4">
        <v>19.500299999999999</v>
      </c>
      <c r="E3" s="4">
        <v>19.455580000000001</v>
      </c>
      <c r="F3" s="4">
        <v>19.502459999999999</v>
      </c>
      <c r="G3" s="4">
        <v>19.490570000000002</v>
      </c>
      <c r="H3" s="4">
        <v>19.727509999999999</v>
      </c>
      <c r="I3" s="4">
        <v>19.983599999999999</v>
      </c>
      <c r="J3" s="4">
        <v>20.04486</v>
      </c>
      <c r="K3" s="4">
        <v>20.149889999999999</v>
      </c>
      <c r="L3" s="4">
        <v>19.905349999999999</v>
      </c>
      <c r="M3" s="4">
        <v>19.712140000000002</v>
      </c>
      <c r="N3" s="4">
        <v>19.433450000000001</v>
      </c>
      <c r="O3" s="4">
        <v>19.271750000000001</v>
      </c>
      <c r="P3" s="4">
        <v>19.293299999999999</v>
      </c>
      <c r="Q3" s="4">
        <v>19.634049999999998</v>
      </c>
      <c r="R3" s="4">
        <v>19.878979999999999</v>
      </c>
      <c r="S3" s="4">
        <v>20.149989999999999</v>
      </c>
      <c r="T3" s="4">
        <v>20.276250000000001</v>
      </c>
      <c r="U3" s="4">
        <v>20.442119999999999</v>
      </c>
      <c r="V3" s="4">
        <v>20.651209999999999</v>
      </c>
      <c r="W3" s="4">
        <v>20.83455</v>
      </c>
      <c r="X3" s="4">
        <v>21.018249999999998</v>
      </c>
      <c r="Y3" s="4">
        <v>21.088709999999999</v>
      </c>
      <c r="Z3" s="4">
        <v>21.331150000000001</v>
      </c>
      <c r="AA3" s="4">
        <v>21.729040000000001</v>
      </c>
      <c r="AB3" s="4">
        <v>22.146059999999999</v>
      </c>
      <c r="AC3" s="4">
        <v>22.399360000000001</v>
      </c>
      <c r="AD3" s="4">
        <v>22.432469999999999</v>
      </c>
      <c r="AE3" s="4">
        <v>22.420549999999999</v>
      </c>
      <c r="AF3" s="4">
        <v>22.653929999999999</v>
      </c>
      <c r="AG3" s="4">
        <v>22.691579999999998</v>
      </c>
      <c r="AH3" s="4">
        <v>22.723320000000001</v>
      </c>
      <c r="AI3" s="4">
        <v>22.61326</v>
      </c>
      <c r="AJ3" s="4">
        <v>22.530480000000001</v>
      </c>
      <c r="AK3" s="4">
        <v>22.422450000000001</v>
      </c>
      <c r="AL3" s="4">
        <v>22.482589999999998</v>
      </c>
      <c r="AM3" s="4">
        <v>22.651789999999998</v>
      </c>
      <c r="AN3" s="4">
        <v>22.77356</v>
      </c>
      <c r="AO3" s="4">
        <v>22.997029999999999</v>
      </c>
      <c r="AP3" s="4">
        <v>23.297139999999999</v>
      </c>
      <c r="AQ3" s="4">
        <v>23.5671</v>
      </c>
      <c r="AR3" s="4">
        <v>23.845739999999999</v>
      </c>
      <c r="AS3" s="4">
        <v>24.099350000000001</v>
      </c>
      <c r="AT3" s="4">
        <v>24.312899999999999</v>
      </c>
      <c r="AU3" s="4">
        <v>24.4831</v>
      </c>
      <c r="AV3" s="4">
        <v>24.60134</v>
      </c>
      <c r="AW3" s="4">
        <v>24.64095</v>
      </c>
      <c r="AX3" s="4">
        <v>24.70777</v>
      </c>
      <c r="AY3" s="4">
        <v>24.780529999999999</v>
      </c>
      <c r="AZ3" s="4">
        <v>24.793479999999999</v>
      </c>
      <c r="BA3" s="4">
        <v>24.761959999999998</v>
      </c>
      <c r="BB3" s="4">
        <v>24.896139999999999</v>
      </c>
      <c r="BC3" s="4">
        <v>25.02666</v>
      </c>
      <c r="BD3" s="4">
        <v>25.151979999999998</v>
      </c>
      <c r="BE3" s="4">
        <v>25.272189999999998</v>
      </c>
      <c r="BF3" s="4">
        <v>25.38738</v>
      </c>
      <c r="BG3" s="4">
        <v>25.497610000000002</v>
      </c>
      <c r="BH3" s="4">
        <v>25.602979999999999</v>
      </c>
      <c r="BI3" s="4">
        <v>25.70355</v>
      </c>
      <c r="BJ3" s="4">
        <v>25.799399999999999</v>
      </c>
      <c r="BK3" s="4">
        <v>25.890599999999999</v>
      </c>
      <c r="BL3" s="4">
        <v>25.9772</v>
      </c>
      <c r="BM3" s="4">
        <v>26.059280000000001</v>
      </c>
      <c r="BN3" s="4">
        <v>26.136890000000001</v>
      </c>
      <c r="BO3" s="4">
        <v>26.210080000000001</v>
      </c>
      <c r="BP3" s="4">
        <v>26.278919999999999</v>
      </c>
      <c r="BQ3" s="4">
        <v>26.343440000000001</v>
      </c>
      <c r="BR3" s="4">
        <v>26.403690000000001</v>
      </c>
      <c r="BS3" s="4">
        <v>26.459720000000001</v>
      </c>
      <c r="BT3" s="4">
        <v>26.51155</v>
      </c>
      <c r="BU3" s="4">
        <v>26.559229999999999</v>
      </c>
      <c r="BV3" s="4">
        <v>26.602789999999999</v>
      </c>
      <c r="BW3" s="4">
        <v>26.642250000000001</v>
      </c>
      <c r="BX3" s="4">
        <v>26.677630000000001</v>
      </c>
      <c r="BY3" s="4">
        <v>26.708970000000001</v>
      </c>
      <c r="BZ3" s="4">
        <v>26.736270000000001</v>
      </c>
      <c r="CA3" s="4">
        <v>26.759550000000001</v>
      </c>
      <c r="CB3" s="4">
        <v>26.77882</v>
      </c>
      <c r="CC3" s="4">
        <v>26.794080000000001</v>
      </c>
      <c r="CD3" s="4">
        <v>26.794080000000001</v>
      </c>
    </row>
    <row r="4" spans="1:82" x14ac:dyDescent="0.25">
      <c r="A4" s="11" t="s">
        <v>39</v>
      </c>
      <c r="B4" s="4">
        <v>20.26886</v>
      </c>
      <c r="C4" s="4">
        <v>20.185199999999998</v>
      </c>
      <c r="D4" s="4">
        <v>20.098310000000001</v>
      </c>
      <c r="E4" s="4">
        <v>20.05857</v>
      </c>
      <c r="F4" s="4">
        <v>19.895969999999998</v>
      </c>
      <c r="G4" s="4">
        <v>19.70843</v>
      </c>
      <c r="H4" s="4">
        <v>19.809920000000002</v>
      </c>
      <c r="I4" s="4">
        <v>19.980370000000001</v>
      </c>
      <c r="J4" s="4">
        <v>20.086510000000001</v>
      </c>
      <c r="K4" s="4">
        <v>19.99586</v>
      </c>
      <c r="L4" s="4">
        <v>19.725480000000001</v>
      </c>
      <c r="M4" s="4">
        <v>19.480869999999999</v>
      </c>
      <c r="N4" s="4">
        <v>19.483599999999999</v>
      </c>
      <c r="O4" s="4">
        <v>19.268139999999999</v>
      </c>
      <c r="P4" s="4">
        <v>19.299689999999998</v>
      </c>
      <c r="Q4" s="4">
        <v>19.23967</v>
      </c>
      <c r="R4" s="4">
        <v>19.44229</v>
      </c>
      <c r="S4" s="4">
        <v>19.693930000000002</v>
      </c>
      <c r="T4" s="4">
        <v>19.745349999999998</v>
      </c>
      <c r="U4" s="4">
        <v>19.897210000000001</v>
      </c>
      <c r="V4" s="4">
        <v>19.96856</v>
      </c>
      <c r="W4" s="4">
        <v>19.82995</v>
      </c>
      <c r="X4" s="4">
        <v>19.856339999999999</v>
      </c>
      <c r="Y4" s="4">
        <v>20.04533</v>
      </c>
      <c r="Z4" s="4">
        <v>20.30902</v>
      </c>
      <c r="AA4" s="4">
        <v>20.648489999999999</v>
      </c>
      <c r="AB4" s="4">
        <v>21.004429999999999</v>
      </c>
      <c r="AC4" s="4">
        <v>20.926970000000001</v>
      </c>
      <c r="AD4" s="4">
        <v>20.775089999999999</v>
      </c>
      <c r="AE4" s="4">
        <v>20.984580000000001</v>
      </c>
      <c r="AF4" s="4">
        <v>20.967960000000001</v>
      </c>
      <c r="AG4" s="4">
        <v>21.112220000000001</v>
      </c>
      <c r="AH4" s="4">
        <v>21.02562</v>
      </c>
      <c r="AI4" s="4">
        <v>20.971039999999999</v>
      </c>
      <c r="AJ4" s="4">
        <v>20.796869999999998</v>
      </c>
      <c r="AK4" s="4">
        <v>20.671309999999998</v>
      </c>
      <c r="AL4" s="4">
        <v>20.581779999999998</v>
      </c>
      <c r="AM4" s="4">
        <v>20.535329999999998</v>
      </c>
      <c r="AN4" s="4">
        <v>20.490849999999998</v>
      </c>
      <c r="AO4" s="4">
        <v>20.59498</v>
      </c>
      <c r="AP4" s="4">
        <v>20.840890000000002</v>
      </c>
      <c r="AQ4" s="4">
        <v>21.219919999999998</v>
      </c>
      <c r="AR4" s="4">
        <v>21.37433</v>
      </c>
      <c r="AS4" s="4">
        <v>21.396000000000001</v>
      </c>
      <c r="AT4" s="4">
        <v>21.436640000000001</v>
      </c>
      <c r="AU4" s="4">
        <v>21.382670000000001</v>
      </c>
      <c r="AV4" s="4">
        <v>21.500029999999999</v>
      </c>
      <c r="AW4" s="4">
        <v>21.557189999999999</v>
      </c>
      <c r="AX4" s="4">
        <v>21.494949999999999</v>
      </c>
      <c r="AY4" s="4">
        <v>21.507249999999999</v>
      </c>
      <c r="AZ4" s="4">
        <v>21.54438</v>
      </c>
      <c r="BA4" s="4">
        <v>21.52214</v>
      </c>
      <c r="BB4" s="4">
        <v>21.575970000000002</v>
      </c>
      <c r="BC4" s="4">
        <v>21.630569999999999</v>
      </c>
      <c r="BD4" s="4">
        <v>21.68469</v>
      </c>
      <c r="BE4" s="4">
        <v>21.73847</v>
      </c>
      <c r="BF4" s="4">
        <v>21.792059999999999</v>
      </c>
      <c r="BG4" s="4">
        <v>21.845569999999999</v>
      </c>
      <c r="BH4" s="4">
        <v>21.899139999999999</v>
      </c>
      <c r="BI4" s="4">
        <v>21.95289</v>
      </c>
      <c r="BJ4" s="4">
        <v>22.006930000000001</v>
      </c>
      <c r="BK4" s="4">
        <v>22.06137</v>
      </c>
      <c r="BL4" s="4">
        <v>22.116320000000002</v>
      </c>
      <c r="BM4" s="4">
        <v>22.171869999999998</v>
      </c>
      <c r="BN4" s="4">
        <v>22.228110000000001</v>
      </c>
      <c r="BO4" s="4">
        <v>22.285139999999998</v>
      </c>
      <c r="BP4" s="4">
        <v>22.343039999999998</v>
      </c>
      <c r="BQ4" s="4">
        <v>22.401869999999999</v>
      </c>
      <c r="BR4" s="4">
        <v>22.46172</v>
      </c>
      <c r="BS4" s="4">
        <v>22.522659999999998</v>
      </c>
      <c r="BT4" s="4">
        <v>22.58474</v>
      </c>
      <c r="BU4" s="4">
        <v>22.648040000000002</v>
      </c>
      <c r="BV4" s="4">
        <v>22.712589999999999</v>
      </c>
      <c r="BW4" s="4">
        <v>22.778449999999999</v>
      </c>
      <c r="BX4" s="4">
        <v>22.845659999999999</v>
      </c>
      <c r="BY4" s="4">
        <v>22.914280000000002</v>
      </c>
      <c r="BZ4" s="4">
        <v>22.98433</v>
      </c>
      <c r="CA4" s="4">
        <v>23.05585</v>
      </c>
      <c r="CB4" s="4">
        <v>23.128869999999999</v>
      </c>
      <c r="CC4" s="4">
        <v>23.203420000000001</v>
      </c>
      <c r="CD4" s="4">
        <v>23.203420000000001</v>
      </c>
    </row>
    <row r="5" spans="1:82" x14ac:dyDescent="0.25">
      <c r="A5" s="11" t="s">
        <v>40</v>
      </c>
      <c r="B5" s="4">
        <v>17.854749999999999</v>
      </c>
      <c r="C5" s="4">
        <v>17.821120000000001</v>
      </c>
      <c r="D5" s="4">
        <v>17.705390000000001</v>
      </c>
      <c r="E5" s="4">
        <v>17.7667</v>
      </c>
      <c r="F5" s="4">
        <v>17.77168</v>
      </c>
      <c r="G5" s="4">
        <v>17.73779</v>
      </c>
      <c r="H5" s="4">
        <v>17.91987</v>
      </c>
      <c r="I5" s="4">
        <v>18.105509999999999</v>
      </c>
      <c r="J5" s="4">
        <v>18.069849999999999</v>
      </c>
      <c r="K5" s="4">
        <v>17.852119999999999</v>
      </c>
      <c r="L5" s="4">
        <v>17.718260000000001</v>
      </c>
      <c r="M5" s="4">
        <v>17.749829999999999</v>
      </c>
      <c r="N5" s="4">
        <v>17.734279999999998</v>
      </c>
      <c r="O5" s="4">
        <v>17.622250000000001</v>
      </c>
      <c r="P5" s="4">
        <v>17.508669999999999</v>
      </c>
      <c r="Q5" s="4">
        <v>17.28922</v>
      </c>
      <c r="R5" s="4">
        <v>17.36552</v>
      </c>
      <c r="S5" s="4">
        <v>17.430299999999999</v>
      </c>
      <c r="T5" s="4">
        <v>17.46463</v>
      </c>
      <c r="U5" s="4">
        <v>17.61562</v>
      </c>
      <c r="V5" s="4">
        <v>17.864509999999999</v>
      </c>
      <c r="W5" s="4">
        <v>18.1753</v>
      </c>
      <c r="X5" s="4">
        <v>18.241340000000001</v>
      </c>
      <c r="Y5" s="4">
        <v>18.455300000000001</v>
      </c>
      <c r="Z5" s="4">
        <v>18.10322</v>
      </c>
      <c r="AA5" s="4">
        <v>17.917290000000001</v>
      </c>
      <c r="AB5" s="4">
        <v>17.687339999999999</v>
      </c>
      <c r="AC5" s="4">
        <v>17.539709999999999</v>
      </c>
      <c r="AD5" s="4">
        <v>17.64509</v>
      </c>
      <c r="AE5" s="4">
        <v>17.672699999999999</v>
      </c>
      <c r="AF5" s="4">
        <v>17.78276</v>
      </c>
      <c r="AG5" s="4">
        <v>17.78002</v>
      </c>
      <c r="AH5" s="4">
        <v>17.858149999999998</v>
      </c>
      <c r="AI5" s="4">
        <v>17.793759999999999</v>
      </c>
      <c r="AJ5" s="4">
        <v>17.671679999999999</v>
      </c>
      <c r="AK5" s="4">
        <v>17.656130000000001</v>
      </c>
      <c r="AL5" s="4">
        <v>17.871200000000002</v>
      </c>
      <c r="AM5" s="4">
        <v>18.01484</v>
      </c>
      <c r="AN5" s="4">
        <v>18.190449999999998</v>
      </c>
      <c r="AO5" s="4">
        <v>18.242039999999999</v>
      </c>
      <c r="AP5" s="4">
        <v>18.034749999999999</v>
      </c>
      <c r="AQ5" s="4">
        <v>18.000240000000002</v>
      </c>
      <c r="AR5" s="4">
        <v>17.7363</v>
      </c>
      <c r="AS5" s="4">
        <v>17.519200000000001</v>
      </c>
      <c r="AT5" s="4">
        <v>17.338629999999998</v>
      </c>
      <c r="AU5" s="4">
        <v>17.236429999999999</v>
      </c>
      <c r="AV5" s="4">
        <v>17.223109999999998</v>
      </c>
      <c r="AW5" s="4">
        <v>17.21238</v>
      </c>
      <c r="AX5" s="4">
        <v>17.3032</v>
      </c>
      <c r="AY5" s="4">
        <v>17.409649999999999</v>
      </c>
      <c r="AZ5" s="4">
        <v>17.46752</v>
      </c>
      <c r="BA5" s="4">
        <v>17.596109999999999</v>
      </c>
      <c r="BB5" s="4">
        <v>17.552949999999999</v>
      </c>
      <c r="BC5" s="4">
        <v>17.512899999999998</v>
      </c>
      <c r="BD5" s="4">
        <v>17.474920000000001</v>
      </c>
      <c r="BE5" s="4">
        <v>17.439119999999999</v>
      </c>
      <c r="BF5" s="4">
        <v>17.4056</v>
      </c>
      <c r="BG5" s="4">
        <v>17.374459999999999</v>
      </c>
      <c r="BH5" s="4">
        <v>17.345780000000001</v>
      </c>
      <c r="BI5" s="4">
        <v>17.319649999999999</v>
      </c>
      <c r="BJ5" s="4">
        <v>17.296150000000001</v>
      </c>
      <c r="BK5" s="4">
        <v>17.27535</v>
      </c>
      <c r="BL5" s="4">
        <v>17.25733</v>
      </c>
      <c r="BM5" s="4">
        <v>17.242139999999999</v>
      </c>
      <c r="BN5" s="4">
        <v>17.229849999999999</v>
      </c>
      <c r="BO5" s="4">
        <v>17.22052</v>
      </c>
      <c r="BP5" s="4">
        <v>17.214210000000001</v>
      </c>
      <c r="BQ5" s="4">
        <v>17.21096</v>
      </c>
      <c r="BR5" s="4">
        <v>17.210819999999998</v>
      </c>
      <c r="BS5" s="4">
        <v>17.213840000000001</v>
      </c>
      <c r="BT5" s="4">
        <v>17.22006</v>
      </c>
      <c r="BU5" s="4">
        <v>17.22953</v>
      </c>
      <c r="BV5" s="4">
        <v>17.242280000000001</v>
      </c>
      <c r="BW5" s="4">
        <v>17.25835</v>
      </c>
      <c r="BX5" s="4">
        <v>17.27777</v>
      </c>
      <c r="BY5" s="4">
        <v>17.30058</v>
      </c>
      <c r="BZ5" s="4">
        <v>17.326799999999999</v>
      </c>
      <c r="CA5" s="4">
        <v>17.356480000000001</v>
      </c>
      <c r="CB5" s="4">
        <v>17.38963</v>
      </c>
      <c r="CC5" s="4">
        <v>17.426290000000002</v>
      </c>
      <c r="CD5" s="4">
        <v>17.426290000000002</v>
      </c>
    </row>
    <row r="6" spans="1:82" x14ac:dyDescent="0.25">
      <c r="A6" s="11" t="s">
        <v>41</v>
      </c>
      <c r="B6" s="4">
        <v>14.22377</v>
      </c>
      <c r="C6" s="4">
        <v>14.14006</v>
      </c>
      <c r="D6" s="4">
        <v>14.09961</v>
      </c>
      <c r="E6" s="4">
        <v>14.055020000000001</v>
      </c>
      <c r="F6" s="4">
        <v>14.06446</v>
      </c>
      <c r="G6" s="4">
        <v>14.041539999999999</v>
      </c>
      <c r="H6" s="4">
        <v>14.18802</v>
      </c>
      <c r="I6" s="4">
        <v>14.26337</v>
      </c>
      <c r="J6" s="4">
        <v>14.20553</v>
      </c>
      <c r="K6" s="4">
        <v>14.07267</v>
      </c>
      <c r="L6" s="4">
        <v>14.04706</v>
      </c>
      <c r="M6" s="4">
        <v>14.17689</v>
      </c>
      <c r="N6" s="4">
        <v>14.23161</v>
      </c>
      <c r="O6" s="4">
        <v>14.517469999999999</v>
      </c>
      <c r="P6" s="4">
        <v>14.71617</v>
      </c>
      <c r="Q6" s="4">
        <v>14.785019999999999</v>
      </c>
      <c r="R6" s="4">
        <v>14.674899999999999</v>
      </c>
      <c r="S6" s="4">
        <v>14.566610000000001</v>
      </c>
      <c r="T6" s="4">
        <v>14.591850000000001</v>
      </c>
      <c r="U6" s="4">
        <v>14.648709999999999</v>
      </c>
      <c r="V6" s="4">
        <v>14.48268</v>
      </c>
      <c r="W6" s="4">
        <v>14.340439999999999</v>
      </c>
      <c r="X6" s="4">
        <v>14.34259</v>
      </c>
      <c r="Y6" s="4">
        <v>14.20661</v>
      </c>
      <c r="Z6" s="4">
        <v>14.151540000000001</v>
      </c>
      <c r="AA6" s="4">
        <v>13.80789</v>
      </c>
      <c r="AB6" s="4">
        <v>13.469110000000001</v>
      </c>
      <c r="AC6" s="4">
        <v>13.279389999999999</v>
      </c>
      <c r="AD6" s="4">
        <v>13.380420000000001</v>
      </c>
      <c r="AE6" s="4">
        <v>13.27317</v>
      </c>
      <c r="AF6" s="4">
        <v>12.966150000000001</v>
      </c>
      <c r="AG6" s="4">
        <v>13.05308</v>
      </c>
      <c r="AH6" s="4">
        <v>13.1677</v>
      </c>
      <c r="AI6" s="4">
        <v>13.38688</v>
      </c>
      <c r="AJ6" s="4">
        <v>13.41046</v>
      </c>
      <c r="AK6" s="4">
        <v>13.456670000000001</v>
      </c>
      <c r="AL6" s="4">
        <v>13.5458</v>
      </c>
      <c r="AM6" s="4">
        <v>13.63475</v>
      </c>
      <c r="AN6" s="4">
        <v>13.798389999999999</v>
      </c>
      <c r="AO6" s="4">
        <v>13.63067</v>
      </c>
      <c r="AP6" s="4">
        <v>13.36093</v>
      </c>
      <c r="AQ6" s="4">
        <v>12.90742</v>
      </c>
      <c r="AR6" s="4">
        <v>12.80958</v>
      </c>
      <c r="AS6" s="4">
        <v>12.886369999999999</v>
      </c>
      <c r="AT6" s="4">
        <v>12.83657</v>
      </c>
      <c r="AU6" s="4">
        <v>12.62928</v>
      </c>
      <c r="AV6" s="4">
        <v>12.62336</v>
      </c>
      <c r="AW6" s="4">
        <v>12.526120000000001</v>
      </c>
      <c r="AX6" s="4">
        <v>12.51028</v>
      </c>
      <c r="AY6" s="4">
        <v>12.43069</v>
      </c>
      <c r="AZ6" s="4">
        <v>12.46597</v>
      </c>
      <c r="BA6" s="4">
        <v>12.430709999999999</v>
      </c>
      <c r="BB6" s="4">
        <v>12.339740000000001</v>
      </c>
      <c r="BC6" s="4">
        <v>12.25207</v>
      </c>
      <c r="BD6" s="4">
        <v>12.16694</v>
      </c>
      <c r="BE6" s="4">
        <v>12.084379999999999</v>
      </c>
      <c r="BF6" s="4">
        <v>12.004429999999999</v>
      </c>
      <c r="BG6" s="4">
        <v>11.92712</v>
      </c>
      <c r="BH6" s="4">
        <v>11.85247</v>
      </c>
      <c r="BI6" s="4">
        <v>11.780519999999999</v>
      </c>
      <c r="BJ6" s="4">
        <v>11.711259999999999</v>
      </c>
      <c r="BK6" s="4">
        <v>11.644729999999999</v>
      </c>
      <c r="BL6" s="4">
        <v>11.58093</v>
      </c>
      <c r="BM6" s="4">
        <v>11.519869999999999</v>
      </c>
      <c r="BN6" s="4">
        <v>11.461550000000001</v>
      </c>
      <c r="BO6" s="4">
        <v>11.405989999999999</v>
      </c>
      <c r="BP6" s="4">
        <v>11.35318</v>
      </c>
      <c r="BQ6" s="4">
        <v>11.303129999999999</v>
      </c>
      <c r="BR6" s="4">
        <v>11.25582</v>
      </c>
      <c r="BS6" s="4">
        <v>11.211270000000001</v>
      </c>
      <c r="BT6" s="4">
        <v>11.16947</v>
      </c>
      <c r="BU6" s="4">
        <v>11.1304</v>
      </c>
      <c r="BV6" s="4">
        <v>11.09407</v>
      </c>
      <c r="BW6" s="4">
        <v>11.06047</v>
      </c>
      <c r="BX6" s="4">
        <v>11.029590000000001</v>
      </c>
      <c r="BY6" s="4">
        <v>11.001429999999999</v>
      </c>
      <c r="BZ6" s="4">
        <v>10.975960000000001</v>
      </c>
      <c r="CA6" s="4">
        <v>10.953189999999999</v>
      </c>
      <c r="CB6" s="4">
        <v>10.9331</v>
      </c>
      <c r="CC6" s="4">
        <v>10.91569</v>
      </c>
      <c r="CD6" s="4">
        <v>10.91569</v>
      </c>
    </row>
    <row r="7" spans="1:82" x14ac:dyDescent="0.25">
      <c r="A7" s="11" t="s">
        <v>42</v>
      </c>
      <c r="B7" s="4">
        <v>8.9132899999999999</v>
      </c>
      <c r="C7" s="4">
        <v>8.8579500000000007</v>
      </c>
      <c r="D7" s="4">
        <v>8.85595</v>
      </c>
      <c r="E7" s="4">
        <v>8.8938299999999995</v>
      </c>
      <c r="F7" s="4">
        <v>8.8915799999999994</v>
      </c>
      <c r="G7" s="4">
        <v>8.9718599999999995</v>
      </c>
      <c r="H7" s="4">
        <v>8.9826700000000006</v>
      </c>
      <c r="I7" s="4">
        <v>8.9977800000000006</v>
      </c>
      <c r="J7" s="4">
        <v>9.0333900000000007</v>
      </c>
      <c r="K7" s="4">
        <v>9.0203900000000008</v>
      </c>
      <c r="L7" s="4">
        <v>9.1300899999999992</v>
      </c>
      <c r="M7" s="4">
        <v>9.1984600000000007</v>
      </c>
      <c r="N7" s="4">
        <v>9.2040199999999999</v>
      </c>
      <c r="O7" s="4">
        <v>9.2249300000000005</v>
      </c>
      <c r="P7" s="4">
        <v>9.2322399999999991</v>
      </c>
      <c r="Q7" s="4">
        <v>9.1129800000000003</v>
      </c>
      <c r="R7" s="4">
        <v>9.1212400000000002</v>
      </c>
      <c r="S7" s="4">
        <v>9.1359999999999992</v>
      </c>
      <c r="T7" s="4">
        <v>9.0898299999999992</v>
      </c>
      <c r="U7" s="4">
        <v>9.0775600000000001</v>
      </c>
      <c r="V7" s="4">
        <v>9.0350900000000003</v>
      </c>
      <c r="W7" s="4">
        <v>8.9074100000000005</v>
      </c>
      <c r="X7" s="4">
        <v>8.8790700000000005</v>
      </c>
      <c r="Y7" s="4">
        <v>8.8650000000000002</v>
      </c>
      <c r="Z7" s="4">
        <v>8.7852999999999994</v>
      </c>
      <c r="AA7" s="4">
        <v>8.6328099999999992</v>
      </c>
      <c r="AB7" s="4">
        <v>8.4628899999999998</v>
      </c>
      <c r="AC7" s="4">
        <v>8.3738600000000005</v>
      </c>
      <c r="AD7" s="4">
        <v>8.2374899999999993</v>
      </c>
      <c r="AE7" s="4">
        <v>8.1095699999999997</v>
      </c>
      <c r="AF7" s="4">
        <v>7.95777</v>
      </c>
      <c r="AG7" s="4">
        <v>7.8553499999999996</v>
      </c>
      <c r="AH7" s="4">
        <v>7.75983</v>
      </c>
      <c r="AI7" s="4">
        <v>7.7080099999999998</v>
      </c>
      <c r="AJ7" s="4">
        <v>7.7578800000000001</v>
      </c>
      <c r="AK7" s="4">
        <v>7.6680900000000003</v>
      </c>
      <c r="AL7" s="4">
        <v>7.5873299999999997</v>
      </c>
      <c r="AM7" s="4">
        <v>7.4515500000000001</v>
      </c>
      <c r="AN7" s="4">
        <v>7.4071600000000002</v>
      </c>
      <c r="AO7" s="4">
        <v>7.1651999999999996</v>
      </c>
      <c r="AP7" s="4">
        <v>6.92387</v>
      </c>
      <c r="AQ7" s="4">
        <v>6.6377699999999997</v>
      </c>
      <c r="AR7" s="4">
        <v>6.3691000000000004</v>
      </c>
      <c r="AS7" s="4">
        <v>6.2845700000000004</v>
      </c>
      <c r="AT7" s="4">
        <v>6.1892300000000002</v>
      </c>
      <c r="AU7" s="4">
        <v>6.0932700000000004</v>
      </c>
      <c r="AV7" s="4">
        <v>5.99451</v>
      </c>
      <c r="AW7" s="4">
        <v>5.9302599999999996</v>
      </c>
      <c r="AX7" s="4">
        <v>5.8575200000000001</v>
      </c>
      <c r="AY7" s="4">
        <v>5.79711</v>
      </c>
      <c r="AZ7" s="4">
        <v>5.6868800000000004</v>
      </c>
      <c r="BA7" s="4">
        <v>5.6359000000000004</v>
      </c>
      <c r="BB7" s="4">
        <v>5.5217200000000002</v>
      </c>
      <c r="BC7" s="4">
        <v>5.4117699999999997</v>
      </c>
      <c r="BD7" s="4">
        <v>5.30558</v>
      </c>
      <c r="BE7" s="4">
        <v>5.2030399999999997</v>
      </c>
      <c r="BF7" s="4">
        <v>5.1040599999999996</v>
      </c>
      <c r="BG7" s="4">
        <v>5.0085300000000004</v>
      </c>
      <c r="BH7" s="4">
        <v>4.9163600000000001</v>
      </c>
      <c r="BI7" s="4">
        <v>4.8274600000000003</v>
      </c>
      <c r="BJ7" s="4">
        <v>4.7417199999999999</v>
      </c>
      <c r="BK7" s="4">
        <v>4.6590499999999997</v>
      </c>
      <c r="BL7" s="4">
        <v>4.5793799999999996</v>
      </c>
      <c r="BM7" s="4">
        <v>4.5026000000000002</v>
      </c>
      <c r="BN7" s="4">
        <v>4.4286399999999997</v>
      </c>
      <c r="BO7" s="4">
        <v>4.3574099999999998</v>
      </c>
      <c r="BP7" s="4">
        <v>4.2888299999999999</v>
      </c>
      <c r="BQ7" s="4">
        <v>4.2228300000000001</v>
      </c>
      <c r="BR7" s="4">
        <v>4.1593200000000001</v>
      </c>
      <c r="BS7" s="4">
        <v>4.09823</v>
      </c>
      <c r="BT7" s="4">
        <v>4.0395000000000003</v>
      </c>
      <c r="BU7" s="4">
        <v>3.98305</v>
      </c>
      <c r="BV7" s="4">
        <v>3.92882</v>
      </c>
      <c r="BW7" s="4">
        <v>3.8767299999999998</v>
      </c>
      <c r="BX7" s="4">
        <v>3.82674</v>
      </c>
      <c r="BY7" s="4">
        <v>3.7787799999999998</v>
      </c>
      <c r="BZ7" s="4">
        <v>3.7327900000000001</v>
      </c>
      <c r="CA7" s="4">
        <v>3.6887099999999999</v>
      </c>
      <c r="CB7" s="4">
        <v>3.64649</v>
      </c>
      <c r="CC7" s="4">
        <v>3.60608</v>
      </c>
      <c r="CD7" s="4">
        <v>3.60608</v>
      </c>
    </row>
    <row r="8" spans="1:82" x14ac:dyDescent="0.25">
      <c r="A8" s="11" t="s">
        <v>43</v>
      </c>
      <c r="B8" s="4">
        <v>5.7834399999999997</v>
      </c>
      <c r="C8" s="4">
        <v>5.7972999999999999</v>
      </c>
      <c r="D8" s="4">
        <v>5.7195999999999998</v>
      </c>
      <c r="E8" s="4">
        <v>5.7155100000000001</v>
      </c>
      <c r="F8" s="4">
        <v>5.6768099999999997</v>
      </c>
      <c r="G8" s="4">
        <v>5.7862499999999999</v>
      </c>
      <c r="H8" s="4">
        <v>5.4485400000000004</v>
      </c>
      <c r="I8" s="4">
        <v>5.1817200000000003</v>
      </c>
      <c r="J8" s="4">
        <v>5.4264200000000002</v>
      </c>
      <c r="K8" s="4">
        <v>5.7611600000000003</v>
      </c>
      <c r="L8" s="4">
        <v>6.0828499999999996</v>
      </c>
      <c r="M8" s="4">
        <v>6.1291900000000004</v>
      </c>
      <c r="N8" s="4">
        <v>6.1791499999999999</v>
      </c>
      <c r="O8" s="4">
        <v>6.1208299999999998</v>
      </c>
      <c r="P8" s="4">
        <v>6.1770100000000001</v>
      </c>
      <c r="Q8" s="4">
        <v>6.0819799999999997</v>
      </c>
      <c r="R8" s="4">
        <v>5.9754899999999997</v>
      </c>
      <c r="S8" s="4">
        <v>5.8549199999999999</v>
      </c>
      <c r="T8" s="4">
        <v>5.7375999999999996</v>
      </c>
      <c r="U8" s="4">
        <v>5.5528899999999997</v>
      </c>
      <c r="V8" s="4">
        <v>5.4532499999999997</v>
      </c>
      <c r="W8" s="4">
        <v>5.0941099999999997</v>
      </c>
      <c r="X8" s="4">
        <v>4.8153499999999996</v>
      </c>
      <c r="Y8" s="4">
        <v>4.7365000000000004</v>
      </c>
      <c r="Z8" s="4">
        <v>4.6412699999999996</v>
      </c>
      <c r="AA8" s="4">
        <v>4.4851900000000002</v>
      </c>
      <c r="AB8" s="4">
        <v>4.33385</v>
      </c>
      <c r="AC8" s="4">
        <v>4.1565200000000004</v>
      </c>
      <c r="AD8" s="4">
        <v>4.1153899999999997</v>
      </c>
      <c r="AE8" s="4">
        <v>3.8750499999999999</v>
      </c>
      <c r="AF8" s="4">
        <v>3.7633100000000002</v>
      </c>
      <c r="AG8" s="4">
        <v>3.6242899999999998</v>
      </c>
      <c r="AH8" s="4">
        <v>3.5145499999999998</v>
      </c>
      <c r="AI8" s="4">
        <v>3.38449</v>
      </c>
      <c r="AJ8" s="4">
        <v>3.5645099999999998</v>
      </c>
      <c r="AK8" s="4">
        <v>3.5570400000000002</v>
      </c>
      <c r="AL8" s="4">
        <v>3.4914499999999999</v>
      </c>
      <c r="AM8" s="4">
        <v>3.4767199999999998</v>
      </c>
      <c r="AN8" s="4">
        <v>3.2848799999999998</v>
      </c>
      <c r="AO8" s="4">
        <v>3.2429600000000001</v>
      </c>
      <c r="AP8" s="4">
        <v>3.0846300000000002</v>
      </c>
      <c r="AQ8" s="4">
        <v>2.97715</v>
      </c>
      <c r="AR8" s="4">
        <v>2.7707199999999998</v>
      </c>
      <c r="AS8" s="4">
        <v>2.53382</v>
      </c>
      <c r="AT8" s="4">
        <v>2.3165900000000001</v>
      </c>
      <c r="AU8" s="4">
        <v>2.27067</v>
      </c>
      <c r="AV8" s="4">
        <v>2.1883400000000002</v>
      </c>
      <c r="AW8" s="4">
        <v>2.15056</v>
      </c>
      <c r="AX8" s="4">
        <v>2.10609</v>
      </c>
      <c r="AY8" s="4">
        <v>2.0650499999999998</v>
      </c>
      <c r="AZ8" s="4">
        <v>1.9835700000000001</v>
      </c>
      <c r="BA8" s="4">
        <v>1.9236200000000001</v>
      </c>
      <c r="BB8" s="4">
        <v>1.8515299999999999</v>
      </c>
      <c r="BC8" s="4">
        <v>1.7766500000000001</v>
      </c>
      <c r="BD8" s="4">
        <v>1.7056100000000001</v>
      </c>
      <c r="BE8" s="4">
        <v>1.6381600000000001</v>
      </c>
      <c r="BF8" s="4">
        <v>1.57413</v>
      </c>
      <c r="BG8" s="4">
        <v>1.51332</v>
      </c>
      <c r="BH8" s="4">
        <v>1.4555499999999999</v>
      </c>
      <c r="BI8" s="4">
        <v>1.40066</v>
      </c>
      <c r="BJ8" s="4">
        <v>1.3484799999999999</v>
      </c>
      <c r="BK8" s="4">
        <v>1.29887</v>
      </c>
      <c r="BL8" s="4">
        <v>1.2516799999999999</v>
      </c>
      <c r="BM8" s="4">
        <v>1.2068000000000001</v>
      </c>
      <c r="BN8" s="4">
        <v>1.16408</v>
      </c>
      <c r="BO8" s="4">
        <v>1.1234200000000001</v>
      </c>
      <c r="BP8" s="4">
        <v>1.0847100000000001</v>
      </c>
      <c r="BQ8" s="4">
        <v>1.0478400000000001</v>
      </c>
      <c r="BR8" s="4">
        <v>1.0127200000000001</v>
      </c>
      <c r="BS8" s="4">
        <v>0.97924999999999995</v>
      </c>
      <c r="BT8" s="4">
        <v>0.94733999999999996</v>
      </c>
      <c r="BU8" s="4">
        <v>0.91691999999999996</v>
      </c>
      <c r="BV8" s="4">
        <v>0.88790999999999998</v>
      </c>
      <c r="BW8" s="4">
        <v>0.86023000000000005</v>
      </c>
      <c r="BX8" s="4">
        <v>0.83382000000000001</v>
      </c>
      <c r="BY8" s="4">
        <v>0.80861000000000005</v>
      </c>
      <c r="BZ8" s="4">
        <v>0.78454000000000002</v>
      </c>
      <c r="CA8" s="4">
        <v>0.76156000000000001</v>
      </c>
      <c r="CB8" s="4">
        <v>0.73960000000000004</v>
      </c>
      <c r="CC8" s="4">
        <v>0.71862999999999999</v>
      </c>
      <c r="CD8" s="4">
        <v>0.71862999999999999</v>
      </c>
    </row>
    <row r="9" spans="1:82" x14ac:dyDescent="0.25">
      <c r="A9" s="20"/>
      <c r="B9" s="20"/>
      <c r="C9" s="20"/>
      <c r="D9" s="20"/>
      <c r="E9" s="20"/>
      <c r="F9" s="20"/>
      <c r="G9" s="20"/>
      <c r="H9" s="20"/>
      <c r="I9" s="20"/>
      <c r="J9" s="20"/>
      <c r="K9" s="20"/>
      <c r="L9" s="20"/>
      <c r="M9" s="20"/>
      <c r="N9" s="20"/>
      <c r="O9" s="20"/>
      <c r="P9" s="20"/>
      <c r="Q9" s="20"/>
      <c r="R9" s="20"/>
      <c r="S9" s="20"/>
      <c r="T9" s="20"/>
      <c r="U9" s="20"/>
      <c r="V9" s="20"/>
      <c r="W9" s="20"/>
      <c r="X9" s="20"/>
      <c r="Y9" s="20"/>
      <c r="Z9" s="20"/>
      <c r="AA9" s="20"/>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FC537-09F9-46E0-B053-2E9352111506}">
  <sheetPr>
    <pageSetUpPr autoPageBreaks="0"/>
  </sheetPr>
  <dimension ref="A1:CD42"/>
  <sheetViews>
    <sheetView zoomScale="75" zoomScaleNormal="75" workbookViewId="0">
      <pane xSplit="1" ySplit="1" topLeftCell="B2" activePane="bottomRight" state="frozen"/>
      <selection pane="topRight" activeCell="B1" sqref="B1"/>
      <selection pane="bottomLeft" activeCell="A2" sqref="A2"/>
      <selection pane="bottomRight"/>
    </sheetView>
  </sheetViews>
  <sheetFormatPr defaultRowHeight="15" x14ac:dyDescent="0.25"/>
  <cols>
    <col min="1" max="1" width="40.7109375" customWidth="1"/>
  </cols>
  <sheetData>
    <row r="1" spans="1:82" x14ac:dyDescent="0.25">
      <c r="A1" s="3" t="s">
        <v>30</v>
      </c>
      <c r="B1" s="16">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1" t="s">
        <v>31</v>
      </c>
      <c r="B2" s="17">
        <v>-1078</v>
      </c>
      <c r="C2" s="17">
        <v>-359</v>
      </c>
      <c r="D2" s="17">
        <v>26</v>
      </c>
      <c r="E2" s="17">
        <v>813</v>
      </c>
      <c r="F2" s="17">
        <v>1908</v>
      </c>
      <c r="G2" s="17">
        <v>2573</v>
      </c>
      <c r="H2" s="17">
        <v>4099</v>
      </c>
      <c r="I2" s="17">
        <v>9829</v>
      </c>
      <c r="J2" s="17">
        <v>18095</v>
      </c>
      <c r="K2" s="17">
        <v>23170</v>
      </c>
      <c r="L2" s="17">
        <v>25517</v>
      </c>
      <c r="M2" s="17">
        <v>27951</v>
      </c>
      <c r="N2" s="17">
        <v>30097</v>
      </c>
      <c r="O2" s="17">
        <v>31980</v>
      </c>
      <c r="P2" s="17">
        <v>34122</v>
      </c>
      <c r="Q2" s="17">
        <v>35405</v>
      </c>
      <c r="R2" s="17">
        <v>30494</v>
      </c>
      <c r="S2" s="17">
        <v>134591</v>
      </c>
      <c r="T2" s="17">
        <v>97864</v>
      </c>
      <c r="U2" s="17">
        <v>87646</v>
      </c>
      <c r="V2" s="17">
        <v>34620</v>
      </c>
      <c r="W2" s="17">
        <v>7442</v>
      </c>
      <c r="X2" s="17">
        <v>18080</v>
      </c>
      <c r="Y2" s="17">
        <v>-138638</v>
      </c>
      <c r="Z2" s="17">
        <v>-245919</v>
      </c>
      <c r="AA2" s="17">
        <v>-27173</v>
      </c>
      <c r="AB2" s="17">
        <v>-27111</v>
      </c>
      <c r="AC2" s="17">
        <v>-25244</v>
      </c>
      <c r="AD2" s="17">
        <v>-16172</v>
      </c>
      <c r="AE2" s="17">
        <v>-27257</v>
      </c>
      <c r="AF2" s="17">
        <v>-23255</v>
      </c>
      <c r="AG2" s="17">
        <v>-22958</v>
      </c>
      <c r="AH2" s="17">
        <v>-24043</v>
      </c>
      <c r="AI2" s="17">
        <v>-25391</v>
      </c>
      <c r="AJ2" s="17">
        <v>-25804</v>
      </c>
      <c r="AK2" s="17">
        <v>-25177</v>
      </c>
      <c r="AL2" s="17">
        <v>-23549</v>
      </c>
      <c r="AM2" s="17">
        <v>-18153</v>
      </c>
      <c r="AN2" s="17">
        <v>-4630</v>
      </c>
      <c r="AO2" s="17">
        <v>-4300</v>
      </c>
      <c r="AP2" s="17">
        <v>-4668</v>
      </c>
      <c r="AQ2" s="17">
        <v>-6075</v>
      </c>
      <c r="AR2" s="17">
        <v>-6759</v>
      </c>
      <c r="AS2" s="17">
        <v>-6454</v>
      </c>
      <c r="AT2" s="17">
        <v>-5164</v>
      </c>
      <c r="AU2" s="17">
        <v>-3229</v>
      </c>
      <c r="AV2" s="17">
        <v>-2752</v>
      </c>
      <c r="AW2" s="17">
        <v>-2400</v>
      </c>
      <c r="AX2" s="17">
        <v>-1858</v>
      </c>
      <c r="AY2" s="17">
        <v>-1114</v>
      </c>
      <c r="AZ2" s="17">
        <v>-890</v>
      </c>
      <c r="BA2" s="17">
        <v>-890</v>
      </c>
      <c r="BB2" s="17">
        <v>-3001</v>
      </c>
      <c r="BC2" s="17">
        <v>-3001</v>
      </c>
      <c r="BD2" s="17">
        <v>-3001</v>
      </c>
      <c r="BE2" s="17">
        <v>-3001</v>
      </c>
      <c r="BF2" s="17">
        <v>-3001</v>
      </c>
      <c r="BG2" s="17">
        <v>-3001</v>
      </c>
      <c r="BH2" s="17">
        <v>-3001</v>
      </c>
      <c r="BI2" s="17">
        <v>-3001</v>
      </c>
      <c r="BJ2" s="17">
        <v>-3001</v>
      </c>
      <c r="BK2" s="17">
        <v>-3001</v>
      </c>
      <c r="BL2" s="17">
        <v>-3001</v>
      </c>
      <c r="BM2" s="17">
        <v>-3001</v>
      </c>
      <c r="BN2" s="17">
        <v>-3001</v>
      </c>
      <c r="BO2" s="17">
        <v>-3001</v>
      </c>
      <c r="BP2" s="17">
        <v>-3001</v>
      </c>
      <c r="BQ2" s="17">
        <v>-3001</v>
      </c>
      <c r="BR2" s="17">
        <v>-3001</v>
      </c>
      <c r="BS2" s="17">
        <v>-3001</v>
      </c>
      <c r="BT2" s="17">
        <v>-3001</v>
      </c>
      <c r="BU2" s="17">
        <v>-3001</v>
      </c>
      <c r="BV2" s="17">
        <v>-3001</v>
      </c>
      <c r="BW2" s="17">
        <v>-3001</v>
      </c>
      <c r="BX2" s="17">
        <v>-3001</v>
      </c>
      <c r="BY2" s="17">
        <v>-3001</v>
      </c>
      <c r="BZ2" s="17">
        <v>-3001</v>
      </c>
      <c r="CA2" s="17">
        <v>-3001</v>
      </c>
      <c r="CB2" s="17">
        <v>-3001</v>
      </c>
      <c r="CC2" s="17">
        <v>-3001</v>
      </c>
      <c r="CD2" s="17">
        <v>-3001</v>
      </c>
    </row>
    <row r="3" spans="1:82" x14ac:dyDescent="0.25">
      <c r="A3" s="11" t="s">
        <v>32</v>
      </c>
      <c r="B3" s="17">
        <v>-1071</v>
      </c>
      <c r="C3" s="17">
        <v>-357</v>
      </c>
      <c r="D3" s="17">
        <v>25</v>
      </c>
      <c r="E3" s="17">
        <v>812</v>
      </c>
      <c r="F3" s="17">
        <v>1907</v>
      </c>
      <c r="G3" s="17">
        <v>2572</v>
      </c>
      <c r="H3" s="17">
        <v>4090</v>
      </c>
      <c r="I3" s="17">
        <v>9805</v>
      </c>
      <c r="J3" s="17">
        <v>18124</v>
      </c>
      <c r="K3" s="17">
        <v>23210</v>
      </c>
      <c r="L3" s="17">
        <v>25570</v>
      </c>
      <c r="M3" s="17">
        <v>28001</v>
      </c>
      <c r="N3" s="17">
        <v>30146</v>
      </c>
      <c r="O3" s="17">
        <v>32037</v>
      </c>
      <c r="P3" s="17">
        <v>34179</v>
      </c>
      <c r="Q3" s="17">
        <v>35470</v>
      </c>
      <c r="R3" s="17">
        <v>30555</v>
      </c>
      <c r="S3" s="17">
        <v>134840</v>
      </c>
      <c r="T3" s="17">
        <v>103152</v>
      </c>
      <c r="U3" s="17">
        <v>92391</v>
      </c>
      <c r="V3" s="17">
        <v>36494</v>
      </c>
      <c r="W3" s="17">
        <v>7850</v>
      </c>
      <c r="X3" s="17">
        <v>19063</v>
      </c>
      <c r="Y3" s="17">
        <v>-146239</v>
      </c>
      <c r="Z3" s="17">
        <v>-259462</v>
      </c>
      <c r="AA3" s="17">
        <v>-39195</v>
      </c>
      <c r="AB3" s="17">
        <v>-39103</v>
      </c>
      <c r="AC3" s="17">
        <v>-36403</v>
      </c>
      <c r="AD3" s="17">
        <v>-23320</v>
      </c>
      <c r="AE3" s="17">
        <v>-6771</v>
      </c>
      <c r="AF3" s="17">
        <v>-5777</v>
      </c>
      <c r="AG3" s="17">
        <v>-5700</v>
      </c>
      <c r="AH3" s="17">
        <v>-5967</v>
      </c>
      <c r="AI3" s="17">
        <v>-6308</v>
      </c>
      <c r="AJ3" s="17">
        <v>-6407</v>
      </c>
      <c r="AK3" s="17">
        <v>-6251</v>
      </c>
      <c r="AL3" s="17">
        <v>-5851</v>
      </c>
      <c r="AM3" s="17">
        <v>-4509</v>
      </c>
      <c r="AN3" s="17">
        <v>-4612</v>
      </c>
      <c r="AO3" s="17">
        <v>-4288</v>
      </c>
      <c r="AP3" s="17">
        <v>-4653</v>
      </c>
      <c r="AQ3" s="17">
        <v>-6058</v>
      </c>
      <c r="AR3" s="17">
        <v>-6747</v>
      </c>
      <c r="AS3" s="17">
        <v>-6445</v>
      </c>
      <c r="AT3" s="17">
        <v>-5145</v>
      </c>
      <c r="AU3" s="17">
        <v>-3220</v>
      </c>
      <c r="AV3" s="17">
        <v>-2746</v>
      </c>
      <c r="AW3" s="17">
        <v>-2395</v>
      </c>
      <c r="AX3" s="17">
        <v>-1848</v>
      </c>
      <c r="AY3" s="17">
        <v>-1114</v>
      </c>
      <c r="AZ3" s="17">
        <v>-885</v>
      </c>
      <c r="BA3" s="17">
        <v>-885</v>
      </c>
      <c r="BB3" s="17">
        <v>-2997</v>
      </c>
      <c r="BC3" s="17">
        <v>-2997</v>
      </c>
      <c r="BD3" s="17">
        <v>-2997</v>
      </c>
      <c r="BE3" s="17">
        <v>-2997</v>
      </c>
      <c r="BF3" s="17">
        <v>-2997</v>
      </c>
      <c r="BG3" s="17">
        <v>-2997</v>
      </c>
      <c r="BH3" s="17">
        <v>-2997</v>
      </c>
      <c r="BI3" s="17">
        <v>-2997</v>
      </c>
      <c r="BJ3" s="17">
        <v>-2997</v>
      </c>
      <c r="BK3" s="17">
        <v>-2997</v>
      </c>
      <c r="BL3" s="17">
        <v>-2997</v>
      </c>
      <c r="BM3" s="17">
        <v>-2997</v>
      </c>
      <c r="BN3" s="17">
        <v>-2997</v>
      </c>
      <c r="BO3" s="17">
        <v>-2997</v>
      </c>
      <c r="BP3" s="17">
        <v>-2997</v>
      </c>
      <c r="BQ3" s="17">
        <v>-2997</v>
      </c>
      <c r="BR3" s="17">
        <v>-2997</v>
      </c>
      <c r="BS3" s="17">
        <v>-2997</v>
      </c>
      <c r="BT3" s="17">
        <v>-2997</v>
      </c>
      <c r="BU3" s="17">
        <v>-2997</v>
      </c>
      <c r="BV3" s="17">
        <v>-2997</v>
      </c>
      <c r="BW3" s="17">
        <v>-2997</v>
      </c>
      <c r="BX3" s="17">
        <v>-2997</v>
      </c>
      <c r="BY3" s="17">
        <v>-2997</v>
      </c>
      <c r="BZ3" s="17">
        <v>-2997</v>
      </c>
      <c r="CA3" s="17">
        <v>-2997</v>
      </c>
      <c r="CB3" s="17">
        <v>-2997</v>
      </c>
      <c r="CC3" s="17">
        <v>-2997</v>
      </c>
      <c r="CD3" s="17">
        <v>-2997</v>
      </c>
    </row>
    <row r="4" spans="1:82" x14ac:dyDescent="0.25">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row>
    <row r="5" spans="1:82" x14ac:dyDescent="0.25">
      <c r="A5" s="3" t="s">
        <v>33</v>
      </c>
      <c r="B5" s="16">
        <v>1970</v>
      </c>
      <c r="C5" s="3">
        <v>1971</v>
      </c>
      <c r="D5" s="3">
        <v>1972</v>
      </c>
      <c r="E5" s="3">
        <v>1973</v>
      </c>
      <c r="F5" s="3">
        <v>1974</v>
      </c>
      <c r="G5" s="3">
        <v>1975</v>
      </c>
      <c r="H5" s="3">
        <v>1976</v>
      </c>
      <c r="I5" s="3">
        <v>1977</v>
      </c>
      <c r="J5" s="3">
        <v>1978</v>
      </c>
      <c r="K5" s="3">
        <v>1979</v>
      </c>
      <c r="L5" s="3">
        <v>1980</v>
      </c>
      <c r="M5" s="3">
        <v>1981</v>
      </c>
      <c r="N5" s="3">
        <v>1982</v>
      </c>
      <c r="O5" s="3">
        <v>1983</v>
      </c>
      <c r="P5" s="3">
        <v>1984</v>
      </c>
      <c r="Q5" s="3">
        <v>1985</v>
      </c>
      <c r="R5" s="3">
        <v>1986</v>
      </c>
      <c r="S5" s="3">
        <v>1987</v>
      </c>
      <c r="T5" s="3">
        <v>1988</v>
      </c>
      <c r="U5" s="3">
        <v>1989</v>
      </c>
      <c r="V5" s="3">
        <v>1990</v>
      </c>
      <c r="W5" s="3">
        <v>1991</v>
      </c>
      <c r="X5" s="3">
        <v>1992</v>
      </c>
      <c r="Y5" s="3">
        <v>1993</v>
      </c>
      <c r="Z5" s="3">
        <v>1994</v>
      </c>
      <c r="AA5" s="3">
        <v>1995</v>
      </c>
      <c r="AB5" s="3">
        <v>1996</v>
      </c>
      <c r="AC5" s="3">
        <v>1997</v>
      </c>
      <c r="AD5" s="3">
        <v>1998</v>
      </c>
      <c r="AE5" s="3">
        <v>1999</v>
      </c>
      <c r="AF5" s="3">
        <v>2000</v>
      </c>
      <c r="AG5" s="3">
        <v>2001</v>
      </c>
      <c r="AH5" s="3">
        <v>2002</v>
      </c>
      <c r="AI5" s="3">
        <v>2003</v>
      </c>
      <c r="AJ5" s="3">
        <v>2004</v>
      </c>
      <c r="AK5" s="3">
        <v>2005</v>
      </c>
      <c r="AL5" s="3">
        <v>2006</v>
      </c>
      <c r="AM5" s="3">
        <v>2007</v>
      </c>
      <c r="AN5" s="3">
        <v>2008</v>
      </c>
      <c r="AO5" s="3">
        <v>2009</v>
      </c>
      <c r="AP5" s="3">
        <v>2010</v>
      </c>
      <c r="AQ5" s="3">
        <v>2011</v>
      </c>
      <c r="AR5" s="3">
        <v>2012</v>
      </c>
      <c r="AS5" s="3">
        <v>2013</v>
      </c>
      <c r="AT5" s="3">
        <v>2014</v>
      </c>
      <c r="AU5" s="3">
        <v>2015</v>
      </c>
      <c r="AV5" s="3">
        <v>2016</v>
      </c>
      <c r="AW5" s="3">
        <v>2017</v>
      </c>
      <c r="AX5" s="3">
        <v>2018</v>
      </c>
      <c r="AY5" s="3">
        <v>2019</v>
      </c>
      <c r="AZ5" s="3">
        <v>2020</v>
      </c>
      <c r="BA5" s="3">
        <v>2021</v>
      </c>
      <c r="BB5" s="3">
        <v>2022</v>
      </c>
      <c r="BC5" s="3">
        <v>2023</v>
      </c>
      <c r="BD5" s="3">
        <v>2024</v>
      </c>
      <c r="BE5" s="3">
        <v>2025</v>
      </c>
      <c r="BF5" s="3">
        <v>2026</v>
      </c>
      <c r="BG5" s="3">
        <v>2027</v>
      </c>
      <c r="BH5" s="3">
        <v>2028</v>
      </c>
      <c r="BI5" s="3">
        <v>2029</v>
      </c>
      <c r="BJ5" s="3">
        <v>2030</v>
      </c>
      <c r="BK5" s="3">
        <v>2031</v>
      </c>
      <c r="BL5" s="3">
        <v>2032</v>
      </c>
      <c r="BM5" s="3">
        <v>2033</v>
      </c>
      <c r="BN5" s="3">
        <v>2034</v>
      </c>
      <c r="BO5" s="3">
        <v>2035</v>
      </c>
      <c r="BP5" s="3">
        <v>2036</v>
      </c>
      <c r="BQ5" s="3">
        <v>2037</v>
      </c>
      <c r="BR5" s="3">
        <v>2038</v>
      </c>
      <c r="BS5" s="3">
        <v>2039</v>
      </c>
      <c r="BT5" s="3">
        <v>2040</v>
      </c>
      <c r="BU5" s="3">
        <v>2041</v>
      </c>
      <c r="BV5" s="3">
        <v>2042</v>
      </c>
      <c r="BW5" s="3">
        <v>2043</v>
      </c>
      <c r="BX5" s="3">
        <v>2044</v>
      </c>
      <c r="BY5" s="3">
        <v>2045</v>
      </c>
      <c r="BZ5" s="3">
        <v>2046</v>
      </c>
      <c r="CA5" s="3">
        <v>2047</v>
      </c>
      <c r="CB5" s="3">
        <v>2048</v>
      </c>
      <c r="CC5" s="3">
        <v>2049</v>
      </c>
      <c r="CD5" s="3">
        <v>2050</v>
      </c>
    </row>
    <row r="6" spans="1:82" x14ac:dyDescent="0.25">
      <c r="A6" s="19" t="s">
        <v>34</v>
      </c>
      <c r="B6" s="21">
        <v>5.9369199999999998</v>
      </c>
      <c r="C6" s="21">
        <v>6.1281299999999996</v>
      </c>
      <c r="D6" s="21">
        <v>3.8461500000000002</v>
      </c>
      <c r="E6" s="21">
        <v>5.9040600000000003</v>
      </c>
      <c r="F6" s="21">
        <v>5.9224300000000003</v>
      </c>
      <c r="G6" s="21">
        <v>5.9074999999999998</v>
      </c>
      <c r="H6" s="21">
        <v>5.92828</v>
      </c>
      <c r="I6" s="21">
        <v>5.9110800000000001</v>
      </c>
      <c r="J6" s="21">
        <v>16.816800000000001</v>
      </c>
      <c r="K6" s="21">
        <v>16.82348</v>
      </c>
      <c r="L6" s="21">
        <v>16.824079999999999</v>
      </c>
      <c r="M6" s="21">
        <v>16.818719999999999</v>
      </c>
      <c r="N6" s="21">
        <v>16.825600000000001</v>
      </c>
      <c r="O6" s="21">
        <v>16.82301</v>
      </c>
      <c r="P6" s="21">
        <v>16.82199</v>
      </c>
      <c r="Q6" s="21">
        <v>16.822479999999999</v>
      </c>
      <c r="R6" s="21">
        <v>16.826260000000001</v>
      </c>
      <c r="S6" s="21">
        <v>16.824300000000001</v>
      </c>
      <c r="T6" s="21">
        <v>19.299230000000001</v>
      </c>
      <c r="U6" s="21">
        <v>19.15204</v>
      </c>
      <c r="V6" s="21">
        <v>19.017910000000001</v>
      </c>
      <c r="W6" s="21">
        <v>18.919650000000001</v>
      </c>
      <c r="X6" s="21">
        <v>18.866150000000001</v>
      </c>
      <c r="Y6" s="21">
        <v>18.886600000000001</v>
      </c>
      <c r="Z6" s="21">
        <v>18.849299999999999</v>
      </c>
      <c r="AA6" s="21">
        <v>31.877230000000001</v>
      </c>
      <c r="AB6" s="21">
        <v>31.872669999999999</v>
      </c>
      <c r="AC6" s="21">
        <v>31.868960000000001</v>
      </c>
      <c r="AD6" s="21">
        <v>31.876080000000002</v>
      </c>
      <c r="AE6" s="21">
        <v>32.516419999999997</v>
      </c>
      <c r="AF6" s="21">
        <v>32.517740000000003</v>
      </c>
      <c r="AG6" s="21">
        <v>32.515900000000002</v>
      </c>
      <c r="AH6" s="21">
        <v>32.51258</v>
      </c>
      <c r="AI6" s="21">
        <v>32.519399999999997</v>
      </c>
      <c r="AJ6" s="21">
        <v>32.522089999999999</v>
      </c>
      <c r="AK6" s="21">
        <v>32.513800000000003</v>
      </c>
      <c r="AL6" s="21">
        <v>32.510930000000002</v>
      </c>
      <c r="AM6" s="21">
        <v>32.512529999999998</v>
      </c>
      <c r="AN6" s="21">
        <v>5.9179300000000001</v>
      </c>
      <c r="AO6" s="21">
        <v>5.9302299999999999</v>
      </c>
      <c r="AP6" s="21">
        <v>5.9340200000000003</v>
      </c>
      <c r="AQ6" s="21">
        <v>5.9423899999999996</v>
      </c>
      <c r="AR6" s="21">
        <v>5.9180400000000004</v>
      </c>
      <c r="AS6" s="21">
        <v>5.9343000000000004</v>
      </c>
      <c r="AT6" s="21">
        <v>5.9450000000000003</v>
      </c>
      <c r="AU6" s="21">
        <v>5.94611</v>
      </c>
      <c r="AV6" s="21">
        <v>5.9229700000000003</v>
      </c>
      <c r="AW6" s="21">
        <v>5.9583300000000001</v>
      </c>
      <c r="AX6" s="21">
        <v>5.8665200000000004</v>
      </c>
      <c r="AY6" s="21">
        <v>5.9245999999999999</v>
      </c>
      <c r="AZ6" s="21">
        <v>5.8426999999999998</v>
      </c>
      <c r="BA6" s="21">
        <v>5.8426999999999998</v>
      </c>
      <c r="BB6" s="21">
        <v>5.9646800000000004</v>
      </c>
      <c r="BC6" s="21">
        <v>5.9646800000000004</v>
      </c>
      <c r="BD6" s="21">
        <v>5.9646800000000004</v>
      </c>
      <c r="BE6" s="21">
        <v>5.9646800000000004</v>
      </c>
      <c r="BF6" s="21">
        <v>5.9646800000000004</v>
      </c>
      <c r="BG6" s="21">
        <v>5.9646800000000004</v>
      </c>
      <c r="BH6" s="21">
        <v>5.9646800000000004</v>
      </c>
      <c r="BI6" s="21">
        <v>5.9646800000000004</v>
      </c>
      <c r="BJ6" s="21">
        <v>5.9646800000000004</v>
      </c>
      <c r="BK6" s="21">
        <v>5.9646800000000004</v>
      </c>
      <c r="BL6" s="21">
        <v>5.9646800000000004</v>
      </c>
      <c r="BM6" s="21">
        <v>5.9646800000000004</v>
      </c>
      <c r="BN6" s="21">
        <v>5.9646800000000004</v>
      </c>
      <c r="BO6" s="21">
        <v>5.9646800000000004</v>
      </c>
      <c r="BP6" s="21">
        <v>5.9646800000000004</v>
      </c>
      <c r="BQ6" s="21">
        <v>5.9646800000000004</v>
      </c>
      <c r="BR6" s="21">
        <v>5.9646800000000004</v>
      </c>
      <c r="BS6" s="21">
        <v>5.9646800000000004</v>
      </c>
      <c r="BT6" s="21">
        <v>5.9646800000000004</v>
      </c>
      <c r="BU6" s="21">
        <v>5.9646800000000004</v>
      </c>
      <c r="BV6" s="21">
        <v>5.9646800000000004</v>
      </c>
      <c r="BW6" s="21">
        <v>5.9646800000000004</v>
      </c>
      <c r="BX6" s="21">
        <v>5.9646800000000004</v>
      </c>
      <c r="BY6" s="21">
        <v>5.9646800000000004</v>
      </c>
      <c r="BZ6" s="21">
        <v>5.9646800000000004</v>
      </c>
      <c r="CA6" s="21">
        <v>5.9646800000000004</v>
      </c>
      <c r="CB6" s="21">
        <v>5.9646800000000004</v>
      </c>
      <c r="CC6" s="21">
        <v>5.9646800000000004</v>
      </c>
      <c r="CD6" s="21">
        <v>5.9646800000000004</v>
      </c>
    </row>
    <row r="7" spans="1:82" x14ac:dyDescent="0.25">
      <c r="A7" s="18" t="s">
        <v>35</v>
      </c>
      <c r="B7" s="21">
        <v>2.7829299999999999</v>
      </c>
      <c r="C7" s="21">
        <v>2.78552</v>
      </c>
      <c r="D7" s="21">
        <v>0</v>
      </c>
      <c r="E7" s="21">
        <v>2.7060300000000002</v>
      </c>
      <c r="F7" s="21">
        <v>2.6729599999999998</v>
      </c>
      <c r="G7" s="21">
        <v>2.64283</v>
      </c>
      <c r="H7" s="21">
        <v>2.6591900000000002</v>
      </c>
      <c r="I7" s="21">
        <v>2.6655799999999998</v>
      </c>
      <c r="J7" s="21">
        <v>13.628069999999999</v>
      </c>
      <c r="K7" s="21">
        <v>13.62969</v>
      </c>
      <c r="L7" s="21">
        <v>13.63405</v>
      </c>
      <c r="M7" s="21">
        <v>13.631</v>
      </c>
      <c r="N7" s="21">
        <v>13.62927</v>
      </c>
      <c r="O7" s="21">
        <v>13.63039</v>
      </c>
      <c r="P7" s="21">
        <v>13.6305</v>
      </c>
      <c r="Q7" s="21">
        <v>13.630839999999999</v>
      </c>
      <c r="R7" s="21">
        <v>13.628909999999999</v>
      </c>
      <c r="S7" s="21">
        <v>13.630929999999999</v>
      </c>
      <c r="T7" s="21">
        <v>15.506209999999999</v>
      </c>
      <c r="U7" s="21">
        <v>15.603680000000001</v>
      </c>
      <c r="V7" s="21">
        <v>15.61525</v>
      </c>
      <c r="W7" s="21">
        <v>15.546900000000001</v>
      </c>
      <c r="X7" s="21">
        <v>15.40929</v>
      </c>
      <c r="Y7" s="21">
        <v>15.23753</v>
      </c>
      <c r="Z7" s="21">
        <v>15.153359999999999</v>
      </c>
      <c r="AA7" s="21">
        <v>36.503149999999998</v>
      </c>
      <c r="AB7" s="21">
        <v>36.494410000000002</v>
      </c>
      <c r="AC7" s="21">
        <v>36.491840000000003</v>
      </c>
      <c r="AD7" s="21">
        <v>36.495179999999998</v>
      </c>
      <c r="AE7" s="21">
        <v>27.651610000000002</v>
      </c>
      <c r="AF7" s="21">
        <v>27.645669999999999</v>
      </c>
      <c r="AG7" s="21">
        <v>27.641780000000001</v>
      </c>
      <c r="AH7" s="21">
        <v>27.637979999999999</v>
      </c>
      <c r="AI7" s="21">
        <v>27.643650000000001</v>
      </c>
      <c r="AJ7" s="21">
        <v>27.646879999999999</v>
      </c>
      <c r="AK7" s="21">
        <v>27.640309999999999</v>
      </c>
      <c r="AL7" s="21">
        <v>27.63599</v>
      </c>
      <c r="AM7" s="21">
        <v>27.637309999999999</v>
      </c>
      <c r="AN7" s="21">
        <v>2.65659</v>
      </c>
      <c r="AO7" s="21">
        <v>2.65116</v>
      </c>
      <c r="AP7" s="21">
        <v>2.65638</v>
      </c>
      <c r="AQ7" s="21">
        <v>2.65021</v>
      </c>
      <c r="AR7" s="21">
        <v>2.6631200000000002</v>
      </c>
      <c r="AS7" s="21">
        <v>2.6495199999999999</v>
      </c>
      <c r="AT7" s="21">
        <v>2.6723499999999998</v>
      </c>
      <c r="AU7" s="21">
        <v>2.6633599999999999</v>
      </c>
      <c r="AV7" s="21">
        <v>2.6526200000000002</v>
      </c>
      <c r="AW7" s="21">
        <v>2.6666699999999999</v>
      </c>
      <c r="AX7" s="21">
        <v>2.6372399999999998</v>
      </c>
      <c r="AY7" s="21">
        <v>2.6930000000000001</v>
      </c>
      <c r="AZ7" s="21">
        <v>2.5842700000000001</v>
      </c>
      <c r="BA7" s="21">
        <v>2.5842700000000001</v>
      </c>
      <c r="BB7" s="21">
        <v>2.63246</v>
      </c>
      <c r="BC7" s="21">
        <v>2.63246</v>
      </c>
      <c r="BD7" s="21">
        <v>2.63246</v>
      </c>
      <c r="BE7" s="21">
        <v>2.63246</v>
      </c>
      <c r="BF7" s="21">
        <v>2.63246</v>
      </c>
      <c r="BG7" s="21">
        <v>2.63246</v>
      </c>
      <c r="BH7" s="21">
        <v>2.63246</v>
      </c>
      <c r="BI7" s="21">
        <v>2.63246</v>
      </c>
      <c r="BJ7" s="21">
        <v>2.63246</v>
      </c>
      <c r="BK7" s="21">
        <v>2.63246</v>
      </c>
      <c r="BL7" s="21">
        <v>2.63246</v>
      </c>
      <c r="BM7" s="21">
        <v>2.63246</v>
      </c>
      <c r="BN7" s="21">
        <v>2.63246</v>
      </c>
      <c r="BO7" s="21">
        <v>2.63246</v>
      </c>
      <c r="BP7" s="21">
        <v>2.63246</v>
      </c>
      <c r="BQ7" s="21">
        <v>2.63246</v>
      </c>
      <c r="BR7" s="21">
        <v>2.63246</v>
      </c>
      <c r="BS7" s="21">
        <v>2.63246</v>
      </c>
      <c r="BT7" s="21">
        <v>2.63246</v>
      </c>
      <c r="BU7" s="21">
        <v>2.63246</v>
      </c>
      <c r="BV7" s="21">
        <v>2.63246</v>
      </c>
      <c r="BW7" s="21">
        <v>2.63246</v>
      </c>
      <c r="BX7" s="21">
        <v>2.63246</v>
      </c>
      <c r="BY7" s="21">
        <v>2.63246</v>
      </c>
      <c r="BZ7" s="21">
        <v>2.63246</v>
      </c>
      <c r="CA7" s="21">
        <v>2.63246</v>
      </c>
      <c r="CB7" s="21">
        <v>2.63246</v>
      </c>
      <c r="CC7" s="21">
        <v>2.63246</v>
      </c>
      <c r="CD7" s="21">
        <v>2.63246</v>
      </c>
    </row>
    <row r="8" spans="1:82" x14ac:dyDescent="0.25">
      <c r="A8" s="19" t="s">
        <v>36</v>
      </c>
      <c r="B8" s="21">
        <v>2.5046400000000002</v>
      </c>
      <c r="C8" s="21">
        <v>2.2284099999999998</v>
      </c>
      <c r="D8" s="21">
        <v>0</v>
      </c>
      <c r="E8" s="21">
        <v>2.5830299999999999</v>
      </c>
      <c r="F8" s="21">
        <v>2.51572</v>
      </c>
      <c r="G8" s="21">
        <v>2.4485000000000001</v>
      </c>
      <c r="H8" s="21">
        <v>2.4640200000000001</v>
      </c>
      <c r="I8" s="21">
        <v>2.4519299999999999</v>
      </c>
      <c r="J8" s="21">
        <v>2.8239800000000002</v>
      </c>
      <c r="K8" s="21">
        <v>2.8226200000000001</v>
      </c>
      <c r="L8" s="21">
        <v>2.8255699999999999</v>
      </c>
      <c r="M8" s="21">
        <v>2.8263699999999998</v>
      </c>
      <c r="N8" s="21">
        <v>2.8275199999999998</v>
      </c>
      <c r="O8" s="21">
        <v>2.8236400000000001</v>
      </c>
      <c r="P8" s="21">
        <v>2.8251599999999999</v>
      </c>
      <c r="Q8" s="21">
        <v>2.82728</v>
      </c>
      <c r="R8" s="21">
        <v>2.8235100000000002</v>
      </c>
      <c r="S8" s="21">
        <v>2.8263400000000001</v>
      </c>
      <c r="T8" s="21">
        <v>12.00441</v>
      </c>
      <c r="U8" s="21">
        <v>12.274380000000001</v>
      </c>
      <c r="V8" s="21">
        <v>12.54477</v>
      </c>
      <c r="W8" s="21">
        <v>12.8057</v>
      </c>
      <c r="X8" s="21">
        <v>13.053100000000001</v>
      </c>
      <c r="Y8" s="21">
        <v>13.21571</v>
      </c>
      <c r="Z8" s="21">
        <v>13.316990000000001</v>
      </c>
      <c r="AA8" s="21">
        <v>34.644680000000001</v>
      </c>
      <c r="AB8" s="21">
        <v>34.63908</v>
      </c>
      <c r="AC8" s="21">
        <v>34.6419</v>
      </c>
      <c r="AD8" s="21">
        <v>34.633940000000003</v>
      </c>
      <c r="AE8" s="21">
        <v>25.974979999999999</v>
      </c>
      <c r="AF8" s="21">
        <v>25.968610000000002</v>
      </c>
      <c r="AG8" s="21">
        <v>25.96481</v>
      </c>
      <c r="AH8" s="21">
        <v>25.965979999999998</v>
      </c>
      <c r="AI8" s="21">
        <v>25.969830000000002</v>
      </c>
      <c r="AJ8" s="21">
        <v>25.972719999999999</v>
      </c>
      <c r="AK8" s="21">
        <v>25.964169999999999</v>
      </c>
      <c r="AL8" s="21">
        <v>25.962890000000002</v>
      </c>
      <c r="AM8" s="21">
        <v>25.968160000000001</v>
      </c>
      <c r="AN8" s="21">
        <v>2.4622000000000002</v>
      </c>
      <c r="AO8" s="21">
        <v>2.4651200000000002</v>
      </c>
      <c r="AP8" s="21">
        <v>2.4635799999999999</v>
      </c>
      <c r="AQ8" s="21">
        <v>2.4526699999999999</v>
      </c>
      <c r="AR8" s="21">
        <v>2.4411900000000002</v>
      </c>
      <c r="AS8" s="21">
        <v>2.4480900000000001</v>
      </c>
      <c r="AT8" s="21">
        <v>2.4786999999999999</v>
      </c>
      <c r="AU8" s="21">
        <v>2.44658</v>
      </c>
      <c r="AV8" s="21">
        <v>2.3982600000000001</v>
      </c>
      <c r="AW8" s="21">
        <v>2.4166699999999999</v>
      </c>
      <c r="AX8" s="21">
        <v>2.3681399999999999</v>
      </c>
      <c r="AY8" s="21">
        <v>2.4237000000000002</v>
      </c>
      <c r="AZ8" s="21">
        <v>2.4719099999999998</v>
      </c>
      <c r="BA8" s="21">
        <v>2.4719099999999998</v>
      </c>
      <c r="BB8" s="21">
        <v>2.4325199999999998</v>
      </c>
      <c r="BC8" s="21">
        <v>2.4325199999999998</v>
      </c>
      <c r="BD8" s="21">
        <v>2.4325199999999998</v>
      </c>
      <c r="BE8" s="21">
        <v>2.4325199999999998</v>
      </c>
      <c r="BF8" s="21">
        <v>2.4325199999999998</v>
      </c>
      <c r="BG8" s="21">
        <v>2.4325199999999998</v>
      </c>
      <c r="BH8" s="21">
        <v>2.4325199999999998</v>
      </c>
      <c r="BI8" s="21">
        <v>2.4325199999999998</v>
      </c>
      <c r="BJ8" s="21">
        <v>2.4325199999999998</v>
      </c>
      <c r="BK8" s="21">
        <v>2.4325199999999998</v>
      </c>
      <c r="BL8" s="21">
        <v>2.4325199999999998</v>
      </c>
      <c r="BM8" s="21">
        <v>2.4325199999999998</v>
      </c>
      <c r="BN8" s="21">
        <v>2.4325199999999998</v>
      </c>
      <c r="BO8" s="21">
        <v>2.4325199999999998</v>
      </c>
      <c r="BP8" s="21">
        <v>2.4325199999999998</v>
      </c>
      <c r="BQ8" s="21">
        <v>2.4325199999999998</v>
      </c>
      <c r="BR8" s="21">
        <v>2.4325199999999998</v>
      </c>
      <c r="BS8" s="21">
        <v>2.4325199999999998</v>
      </c>
      <c r="BT8" s="21">
        <v>2.4325199999999998</v>
      </c>
      <c r="BU8" s="21">
        <v>2.4325199999999998</v>
      </c>
      <c r="BV8" s="21">
        <v>2.4325199999999998</v>
      </c>
      <c r="BW8" s="21">
        <v>2.4325199999999998</v>
      </c>
      <c r="BX8" s="21">
        <v>2.4325199999999998</v>
      </c>
      <c r="BY8" s="21">
        <v>2.4325199999999998</v>
      </c>
      <c r="BZ8" s="21">
        <v>2.4325199999999998</v>
      </c>
      <c r="CA8" s="21">
        <v>2.4325199999999998</v>
      </c>
      <c r="CB8" s="21">
        <v>2.4325199999999998</v>
      </c>
      <c r="CC8" s="21">
        <v>2.4325199999999998</v>
      </c>
      <c r="CD8" s="21">
        <v>2.4325199999999998</v>
      </c>
    </row>
    <row r="9" spans="1:82" x14ac:dyDescent="0.25">
      <c r="A9" s="19" t="s">
        <v>37</v>
      </c>
      <c r="B9" s="21">
        <v>10.296849999999999</v>
      </c>
      <c r="C9" s="21">
        <v>10.30641</v>
      </c>
      <c r="D9" s="21">
        <v>15.38462</v>
      </c>
      <c r="E9" s="21">
        <v>10.4551</v>
      </c>
      <c r="F9" s="21">
        <v>10.272539999999999</v>
      </c>
      <c r="G9" s="21">
        <v>10.29926</v>
      </c>
      <c r="H9" s="21">
        <v>10.36838</v>
      </c>
      <c r="I9" s="21">
        <v>10.34693</v>
      </c>
      <c r="J9" s="21">
        <v>6.4493</v>
      </c>
      <c r="K9" s="21">
        <v>6.4523099999999998</v>
      </c>
      <c r="L9" s="21">
        <v>6.4505999999999997</v>
      </c>
      <c r="M9" s="21">
        <v>6.4505699999999999</v>
      </c>
      <c r="N9" s="21">
        <v>6.4557900000000004</v>
      </c>
      <c r="O9" s="21">
        <v>6.4540300000000004</v>
      </c>
      <c r="P9" s="21">
        <v>6.4562499999999998</v>
      </c>
      <c r="Q9" s="21">
        <v>6.4538900000000003</v>
      </c>
      <c r="R9" s="21">
        <v>6.4537300000000002</v>
      </c>
      <c r="S9" s="21">
        <v>6.4543699999999999</v>
      </c>
      <c r="T9" s="21">
        <v>9.5499899999999993</v>
      </c>
      <c r="U9" s="21">
        <v>9.6045499999999997</v>
      </c>
      <c r="V9" s="21">
        <v>9.7053700000000003</v>
      </c>
      <c r="W9" s="21">
        <v>9.8495000000000008</v>
      </c>
      <c r="X9" s="21">
        <v>10.05531</v>
      </c>
      <c r="Y9" s="21">
        <v>10.27712</v>
      </c>
      <c r="Z9" s="21">
        <v>10.51891</v>
      </c>
      <c r="AA9" s="21">
        <v>17.624110000000002</v>
      </c>
      <c r="AB9" s="21">
        <v>17.620149999999999</v>
      </c>
      <c r="AC9" s="21">
        <v>17.612110000000001</v>
      </c>
      <c r="AD9" s="21">
        <v>17.610690000000002</v>
      </c>
      <c r="AE9" s="21">
        <v>17.753240000000002</v>
      </c>
      <c r="AF9" s="21">
        <v>17.755320000000001</v>
      </c>
      <c r="AG9" s="21">
        <v>17.758520000000001</v>
      </c>
      <c r="AH9" s="21">
        <v>17.74737</v>
      </c>
      <c r="AI9" s="21">
        <v>17.75432</v>
      </c>
      <c r="AJ9" s="21">
        <v>17.749189999999999</v>
      </c>
      <c r="AK9" s="21">
        <v>17.750330000000002</v>
      </c>
      <c r="AL9" s="21">
        <v>17.750219999999999</v>
      </c>
      <c r="AM9" s="21">
        <v>17.74362</v>
      </c>
      <c r="AN9" s="21">
        <v>10.34557</v>
      </c>
      <c r="AO9" s="21">
        <v>10.348839999999999</v>
      </c>
      <c r="AP9" s="21">
        <v>10.36847</v>
      </c>
      <c r="AQ9" s="21">
        <v>10.33745</v>
      </c>
      <c r="AR9" s="21">
        <v>10.35656</v>
      </c>
      <c r="AS9" s="21">
        <v>10.35017</v>
      </c>
      <c r="AT9" s="21">
        <v>10.32146</v>
      </c>
      <c r="AU9" s="21">
        <v>10.37473</v>
      </c>
      <c r="AV9" s="21">
        <v>10.3561</v>
      </c>
      <c r="AW9" s="21">
        <v>10.33333</v>
      </c>
      <c r="AX9" s="21">
        <v>10.333690000000001</v>
      </c>
      <c r="AY9" s="21">
        <v>10.32316</v>
      </c>
      <c r="AZ9" s="21">
        <v>10.449439999999999</v>
      </c>
      <c r="BA9" s="21">
        <v>10.449439999999999</v>
      </c>
      <c r="BB9" s="21">
        <v>10.36321</v>
      </c>
      <c r="BC9" s="21">
        <v>10.36321</v>
      </c>
      <c r="BD9" s="21">
        <v>10.36321</v>
      </c>
      <c r="BE9" s="21">
        <v>10.36321</v>
      </c>
      <c r="BF9" s="21">
        <v>10.36321</v>
      </c>
      <c r="BG9" s="21">
        <v>10.36321</v>
      </c>
      <c r="BH9" s="21">
        <v>10.36321</v>
      </c>
      <c r="BI9" s="21">
        <v>10.36321</v>
      </c>
      <c r="BJ9" s="21">
        <v>10.36321</v>
      </c>
      <c r="BK9" s="21">
        <v>10.36321</v>
      </c>
      <c r="BL9" s="21">
        <v>10.36321</v>
      </c>
      <c r="BM9" s="21">
        <v>10.36321</v>
      </c>
      <c r="BN9" s="21">
        <v>10.36321</v>
      </c>
      <c r="BO9" s="21">
        <v>10.36321</v>
      </c>
      <c r="BP9" s="21">
        <v>10.36321</v>
      </c>
      <c r="BQ9" s="21">
        <v>10.36321</v>
      </c>
      <c r="BR9" s="21">
        <v>10.36321</v>
      </c>
      <c r="BS9" s="21">
        <v>10.36321</v>
      </c>
      <c r="BT9" s="21">
        <v>10.36321</v>
      </c>
      <c r="BU9" s="21">
        <v>10.36321</v>
      </c>
      <c r="BV9" s="21">
        <v>10.36321</v>
      </c>
      <c r="BW9" s="21">
        <v>10.36321</v>
      </c>
      <c r="BX9" s="21">
        <v>10.36321</v>
      </c>
      <c r="BY9" s="21">
        <v>10.36321</v>
      </c>
      <c r="BZ9" s="21">
        <v>10.36321</v>
      </c>
      <c r="CA9" s="21">
        <v>10.36321</v>
      </c>
      <c r="CB9" s="21">
        <v>10.36321</v>
      </c>
      <c r="CC9" s="21">
        <v>10.36321</v>
      </c>
      <c r="CD9" s="21">
        <v>10.36321</v>
      </c>
    </row>
    <row r="10" spans="1:82" x14ac:dyDescent="0.25">
      <c r="A10" s="11" t="s">
        <v>38</v>
      </c>
      <c r="B10" s="21">
        <v>18.552879999999998</v>
      </c>
      <c r="C10" s="21">
        <v>18.662949999999999</v>
      </c>
      <c r="D10" s="21">
        <v>19.23077</v>
      </c>
      <c r="E10" s="21">
        <v>18.57319</v>
      </c>
      <c r="F10" s="21">
        <v>18.448640000000001</v>
      </c>
      <c r="G10" s="21">
        <v>18.577539999999999</v>
      </c>
      <c r="H10" s="21">
        <v>18.492319999999999</v>
      </c>
      <c r="I10" s="21">
        <v>18.506460000000001</v>
      </c>
      <c r="J10" s="21">
        <v>11.213039999999999</v>
      </c>
      <c r="K10" s="21">
        <v>11.217090000000001</v>
      </c>
      <c r="L10" s="21">
        <v>11.21213</v>
      </c>
      <c r="M10" s="21">
        <v>11.212479999999999</v>
      </c>
      <c r="N10" s="21">
        <v>11.21374</v>
      </c>
      <c r="O10" s="21">
        <v>11.216390000000001</v>
      </c>
      <c r="P10" s="21">
        <v>11.20978</v>
      </c>
      <c r="Q10" s="21">
        <v>11.21311</v>
      </c>
      <c r="R10" s="21">
        <v>11.21532</v>
      </c>
      <c r="S10" s="21">
        <v>11.213229999999999</v>
      </c>
      <c r="T10" s="21">
        <v>8.2522699999999993</v>
      </c>
      <c r="U10" s="21">
        <v>8.1886200000000002</v>
      </c>
      <c r="V10" s="21">
        <v>8.14269</v>
      </c>
      <c r="W10" s="21">
        <v>8.1160999999999994</v>
      </c>
      <c r="X10" s="21">
        <v>8.0862800000000004</v>
      </c>
      <c r="Y10" s="21">
        <v>8.1038399999999999</v>
      </c>
      <c r="Z10" s="21">
        <v>8.1465800000000002</v>
      </c>
      <c r="AA10" s="21">
        <v>-4.5044700000000004</v>
      </c>
      <c r="AB10" s="21">
        <v>-4.5037099999999999</v>
      </c>
      <c r="AC10" s="21">
        <v>-4.5000799999999996</v>
      </c>
      <c r="AD10" s="21">
        <v>-4.4954200000000002</v>
      </c>
      <c r="AE10" s="21">
        <v>-8.9518299999999993</v>
      </c>
      <c r="AF10" s="21">
        <v>-8.9443099999999998</v>
      </c>
      <c r="AG10" s="21">
        <v>-8.9511299999999991</v>
      </c>
      <c r="AH10" s="21">
        <v>-8.9423100000000009</v>
      </c>
      <c r="AI10" s="21">
        <v>-8.9480500000000003</v>
      </c>
      <c r="AJ10" s="21">
        <v>-8.9482300000000006</v>
      </c>
      <c r="AK10" s="21">
        <v>-8.9446700000000003</v>
      </c>
      <c r="AL10" s="21">
        <v>-8.9473000000000003</v>
      </c>
      <c r="AM10" s="21">
        <v>-8.9406700000000008</v>
      </c>
      <c r="AN10" s="21">
        <v>18.509720000000002</v>
      </c>
      <c r="AO10" s="21">
        <v>18.51163</v>
      </c>
      <c r="AP10" s="21">
        <v>18.487570000000002</v>
      </c>
      <c r="AQ10" s="21">
        <v>18.50206</v>
      </c>
      <c r="AR10" s="21">
        <v>18.508659999999999</v>
      </c>
      <c r="AS10" s="21">
        <v>18.500150000000001</v>
      </c>
      <c r="AT10" s="21">
        <v>18.474049999999998</v>
      </c>
      <c r="AU10" s="21">
        <v>18.457730000000002</v>
      </c>
      <c r="AV10" s="21">
        <v>18.459299999999999</v>
      </c>
      <c r="AW10" s="21">
        <v>18.5</v>
      </c>
      <c r="AX10" s="21">
        <v>18.460709999999999</v>
      </c>
      <c r="AY10" s="21">
        <v>18.49192</v>
      </c>
      <c r="AZ10" s="21">
        <v>18.651689999999999</v>
      </c>
      <c r="BA10" s="21">
        <v>18.651689999999999</v>
      </c>
      <c r="BB10" s="21">
        <v>18.560479999999998</v>
      </c>
      <c r="BC10" s="21">
        <v>18.560479999999998</v>
      </c>
      <c r="BD10" s="21">
        <v>18.560479999999998</v>
      </c>
      <c r="BE10" s="21">
        <v>18.560479999999998</v>
      </c>
      <c r="BF10" s="21">
        <v>18.560479999999998</v>
      </c>
      <c r="BG10" s="21">
        <v>18.560479999999998</v>
      </c>
      <c r="BH10" s="21">
        <v>18.560479999999998</v>
      </c>
      <c r="BI10" s="21">
        <v>18.560479999999998</v>
      </c>
      <c r="BJ10" s="21">
        <v>18.560479999999998</v>
      </c>
      <c r="BK10" s="21">
        <v>18.560479999999998</v>
      </c>
      <c r="BL10" s="21">
        <v>18.560479999999998</v>
      </c>
      <c r="BM10" s="21">
        <v>18.560479999999998</v>
      </c>
      <c r="BN10" s="21">
        <v>18.560479999999998</v>
      </c>
      <c r="BO10" s="21">
        <v>18.560479999999998</v>
      </c>
      <c r="BP10" s="21">
        <v>18.560479999999998</v>
      </c>
      <c r="BQ10" s="21">
        <v>18.560479999999998</v>
      </c>
      <c r="BR10" s="21">
        <v>18.560479999999998</v>
      </c>
      <c r="BS10" s="21">
        <v>18.560479999999998</v>
      </c>
      <c r="BT10" s="21">
        <v>18.560479999999998</v>
      </c>
      <c r="BU10" s="21">
        <v>18.560479999999998</v>
      </c>
      <c r="BV10" s="21">
        <v>18.560479999999998</v>
      </c>
      <c r="BW10" s="21">
        <v>18.560479999999998</v>
      </c>
      <c r="BX10" s="21">
        <v>18.560479999999998</v>
      </c>
      <c r="BY10" s="21">
        <v>18.560479999999998</v>
      </c>
      <c r="BZ10" s="21">
        <v>18.560479999999998</v>
      </c>
      <c r="CA10" s="21">
        <v>18.560479999999998</v>
      </c>
      <c r="CB10" s="21">
        <v>18.560479999999998</v>
      </c>
      <c r="CC10" s="21">
        <v>18.560479999999998</v>
      </c>
      <c r="CD10" s="21">
        <v>18.560479999999998</v>
      </c>
    </row>
    <row r="11" spans="1:82" x14ac:dyDescent="0.25">
      <c r="A11" s="11" t="s">
        <v>39</v>
      </c>
      <c r="B11" s="21">
        <v>18.08905</v>
      </c>
      <c r="C11" s="21">
        <v>18.384399999999999</v>
      </c>
      <c r="D11" s="21">
        <v>19.23077</v>
      </c>
      <c r="E11" s="21">
        <v>18.204180000000001</v>
      </c>
      <c r="F11" s="21">
        <v>18.029350000000001</v>
      </c>
      <c r="G11" s="21">
        <v>18.072289999999999</v>
      </c>
      <c r="H11" s="21">
        <v>18.053180000000001</v>
      </c>
      <c r="I11" s="21">
        <v>18.06898</v>
      </c>
      <c r="J11" s="21">
        <v>9.7706499999999998</v>
      </c>
      <c r="K11" s="21">
        <v>9.76694</v>
      </c>
      <c r="L11" s="21">
        <v>9.7699599999999993</v>
      </c>
      <c r="M11" s="21">
        <v>9.7670899999999996</v>
      </c>
      <c r="N11" s="21">
        <v>9.7684200000000008</v>
      </c>
      <c r="O11" s="21">
        <v>9.7686100000000007</v>
      </c>
      <c r="P11" s="21">
        <v>9.7620299999999993</v>
      </c>
      <c r="Q11" s="21">
        <v>9.7641600000000004</v>
      </c>
      <c r="R11" s="21">
        <v>9.76586</v>
      </c>
      <c r="S11" s="21">
        <v>9.7666299999999993</v>
      </c>
      <c r="T11" s="21">
        <v>7.0853400000000004</v>
      </c>
      <c r="U11" s="21">
        <v>7.1070000000000002</v>
      </c>
      <c r="V11" s="21">
        <v>7.0912800000000002</v>
      </c>
      <c r="W11" s="21">
        <v>7.0545600000000004</v>
      </c>
      <c r="X11" s="21">
        <v>6.9966799999999996</v>
      </c>
      <c r="Y11" s="21">
        <v>6.9324399999999997</v>
      </c>
      <c r="Z11" s="21">
        <v>6.8664899999999998</v>
      </c>
      <c r="AA11" s="21">
        <v>-6.8487099999999996</v>
      </c>
      <c r="AB11" s="21">
        <v>-6.8459300000000001</v>
      </c>
      <c r="AC11" s="21">
        <v>-6.8412300000000004</v>
      </c>
      <c r="AD11" s="21">
        <v>-6.8389800000000003</v>
      </c>
      <c r="AE11" s="21">
        <v>-6.9156500000000003</v>
      </c>
      <c r="AF11" s="21">
        <v>-6.9146400000000003</v>
      </c>
      <c r="AG11" s="21">
        <v>-6.9126200000000004</v>
      </c>
      <c r="AH11" s="21">
        <v>-6.9126099999999999</v>
      </c>
      <c r="AI11" s="21">
        <v>-6.9197699999999998</v>
      </c>
      <c r="AJ11" s="21">
        <v>-6.9136600000000001</v>
      </c>
      <c r="AK11" s="21">
        <v>-6.9110699999999996</v>
      </c>
      <c r="AL11" s="21">
        <v>-6.9132400000000001</v>
      </c>
      <c r="AM11" s="21">
        <v>-6.9134599999999997</v>
      </c>
      <c r="AN11" s="21">
        <v>18.034559999999999</v>
      </c>
      <c r="AO11" s="21">
        <v>18.046510000000001</v>
      </c>
      <c r="AP11" s="21">
        <v>18.037700000000001</v>
      </c>
      <c r="AQ11" s="21">
        <v>18.05761</v>
      </c>
      <c r="AR11" s="21">
        <v>18.05001</v>
      </c>
      <c r="AS11" s="21">
        <v>18.050820000000002</v>
      </c>
      <c r="AT11" s="21">
        <v>18.048020000000001</v>
      </c>
      <c r="AU11" s="21">
        <v>18.055129999999998</v>
      </c>
      <c r="AV11" s="21">
        <v>18.05959</v>
      </c>
      <c r="AW11" s="21">
        <v>18.04167</v>
      </c>
      <c r="AX11" s="21">
        <v>18.083960000000001</v>
      </c>
      <c r="AY11" s="21">
        <v>18.132850000000001</v>
      </c>
      <c r="AZ11" s="21">
        <v>18.314609999999998</v>
      </c>
      <c r="BA11" s="21">
        <v>18.314609999999998</v>
      </c>
      <c r="BB11" s="21">
        <v>18.160609999999998</v>
      </c>
      <c r="BC11" s="21">
        <v>18.160609999999998</v>
      </c>
      <c r="BD11" s="21">
        <v>18.160609999999998</v>
      </c>
      <c r="BE11" s="21">
        <v>18.160609999999998</v>
      </c>
      <c r="BF11" s="21">
        <v>18.160609999999998</v>
      </c>
      <c r="BG11" s="21">
        <v>18.160609999999998</v>
      </c>
      <c r="BH11" s="21">
        <v>18.160609999999998</v>
      </c>
      <c r="BI11" s="21">
        <v>18.160609999999998</v>
      </c>
      <c r="BJ11" s="21">
        <v>18.160609999999998</v>
      </c>
      <c r="BK11" s="21">
        <v>18.160609999999998</v>
      </c>
      <c r="BL11" s="21">
        <v>18.160609999999998</v>
      </c>
      <c r="BM11" s="21">
        <v>18.160609999999998</v>
      </c>
      <c r="BN11" s="21">
        <v>18.160609999999998</v>
      </c>
      <c r="BO11" s="21">
        <v>18.160609999999998</v>
      </c>
      <c r="BP11" s="21">
        <v>18.160609999999998</v>
      </c>
      <c r="BQ11" s="21">
        <v>18.160609999999998</v>
      </c>
      <c r="BR11" s="21">
        <v>18.160609999999998</v>
      </c>
      <c r="BS11" s="21">
        <v>18.160609999999998</v>
      </c>
      <c r="BT11" s="21">
        <v>18.160609999999998</v>
      </c>
      <c r="BU11" s="21">
        <v>18.160609999999998</v>
      </c>
      <c r="BV11" s="21">
        <v>18.160609999999998</v>
      </c>
      <c r="BW11" s="21">
        <v>18.160609999999998</v>
      </c>
      <c r="BX11" s="21">
        <v>18.160609999999998</v>
      </c>
      <c r="BY11" s="21">
        <v>18.160609999999998</v>
      </c>
      <c r="BZ11" s="21">
        <v>18.160609999999998</v>
      </c>
      <c r="CA11" s="21">
        <v>18.160609999999998</v>
      </c>
      <c r="CB11" s="21">
        <v>18.160609999999998</v>
      </c>
      <c r="CC11" s="21">
        <v>18.160609999999998</v>
      </c>
      <c r="CD11" s="21">
        <v>18.160609999999998</v>
      </c>
    </row>
    <row r="12" spans="1:82" x14ac:dyDescent="0.25">
      <c r="A12" s="11" t="s">
        <v>40</v>
      </c>
      <c r="B12" s="21">
        <v>13.72913</v>
      </c>
      <c r="C12" s="21">
        <v>13.927580000000001</v>
      </c>
      <c r="D12" s="21">
        <v>19.23077</v>
      </c>
      <c r="E12" s="21">
        <v>13.65314</v>
      </c>
      <c r="F12" s="21">
        <v>13.67925</v>
      </c>
      <c r="G12" s="21">
        <v>13.680529999999999</v>
      </c>
      <c r="H12" s="21">
        <v>13.686260000000001</v>
      </c>
      <c r="I12" s="21">
        <v>13.683999999999999</v>
      </c>
      <c r="J12" s="21">
        <v>4.6532200000000001</v>
      </c>
      <c r="K12" s="21">
        <v>4.64825</v>
      </c>
      <c r="L12" s="21">
        <v>4.6478799999999998</v>
      </c>
      <c r="M12" s="21">
        <v>4.6509999999999998</v>
      </c>
      <c r="N12" s="21">
        <v>4.6482999999999999</v>
      </c>
      <c r="O12" s="21">
        <v>4.6497799999999998</v>
      </c>
      <c r="P12" s="21">
        <v>4.6451000000000002</v>
      </c>
      <c r="Q12" s="21">
        <v>4.6462399999999997</v>
      </c>
      <c r="R12" s="21">
        <v>4.64682</v>
      </c>
      <c r="S12" s="21">
        <v>4.6481599999999998</v>
      </c>
      <c r="T12" s="21">
        <v>5.6108500000000001</v>
      </c>
      <c r="U12" s="21">
        <v>5.68879</v>
      </c>
      <c r="V12" s="21">
        <v>5.7712300000000001</v>
      </c>
      <c r="W12" s="21">
        <v>5.8452000000000002</v>
      </c>
      <c r="X12" s="21">
        <v>5.8794199999999996</v>
      </c>
      <c r="Y12" s="21">
        <v>5.9125199999999998</v>
      </c>
      <c r="Z12" s="21">
        <v>5.9153599999999997</v>
      </c>
      <c r="AA12" s="21">
        <v>2.62025</v>
      </c>
      <c r="AB12" s="21">
        <v>2.6262400000000001</v>
      </c>
      <c r="AC12" s="21">
        <v>2.6263700000000001</v>
      </c>
      <c r="AD12" s="21">
        <v>2.62182</v>
      </c>
      <c r="AE12" s="21">
        <v>15.008990000000001</v>
      </c>
      <c r="AF12" s="21">
        <v>15.007529999999999</v>
      </c>
      <c r="AG12" s="21">
        <v>15.005660000000001</v>
      </c>
      <c r="AH12" s="21">
        <v>15.00229</v>
      </c>
      <c r="AI12" s="21">
        <v>15.001379999999999</v>
      </c>
      <c r="AJ12" s="21">
        <v>15.0093</v>
      </c>
      <c r="AK12" s="21">
        <v>14.997820000000001</v>
      </c>
      <c r="AL12" s="21">
        <v>15.007009999999999</v>
      </c>
      <c r="AM12" s="21">
        <v>15.00578</v>
      </c>
      <c r="AN12" s="21">
        <v>13.693300000000001</v>
      </c>
      <c r="AO12" s="21">
        <v>13.720929999999999</v>
      </c>
      <c r="AP12" s="21">
        <v>13.710369999999999</v>
      </c>
      <c r="AQ12" s="21">
        <v>13.69547</v>
      </c>
      <c r="AR12" s="21">
        <v>13.70025</v>
      </c>
      <c r="AS12" s="21">
        <v>13.712429999999999</v>
      </c>
      <c r="AT12" s="21">
        <v>13.690939999999999</v>
      </c>
      <c r="AU12" s="21">
        <v>13.65748</v>
      </c>
      <c r="AV12" s="21">
        <v>13.662789999999999</v>
      </c>
      <c r="AW12" s="21">
        <v>13.70833</v>
      </c>
      <c r="AX12" s="21">
        <v>13.67061</v>
      </c>
      <c r="AY12" s="21">
        <v>13.73429</v>
      </c>
      <c r="AZ12" s="21">
        <v>13.70787</v>
      </c>
      <c r="BA12" s="21">
        <v>13.70787</v>
      </c>
      <c r="BB12" s="21">
        <v>13.728759999999999</v>
      </c>
      <c r="BC12" s="21">
        <v>13.728759999999999</v>
      </c>
      <c r="BD12" s="21">
        <v>13.728759999999999</v>
      </c>
      <c r="BE12" s="21">
        <v>13.728759999999999</v>
      </c>
      <c r="BF12" s="21">
        <v>13.728759999999999</v>
      </c>
      <c r="BG12" s="21">
        <v>13.728759999999999</v>
      </c>
      <c r="BH12" s="21">
        <v>13.728759999999999</v>
      </c>
      <c r="BI12" s="21">
        <v>13.728759999999999</v>
      </c>
      <c r="BJ12" s="21">
        <v>13.728759999999999</v>
      </c>
      <c r="BK12" s="21">
        <v>13.728759999999999</v>
      </c>
      <c r="BL12" s="21">
        <v>13.728759999999999</v>
      </c>
      <c r="BM12" s="21">
        <v>13.728759999999999</v>
      </c>
      <c r="BN12" s="21">
        <v>13.728759999999999</v>
      </c>
      <c r="BO12" s="21">
        <v>13.728759999999999</v>
      </c>
      <c r="BP12" s="21">
        <v>13.728759999999999</v>
      </c>
      <c r="BQ12" s="21">
        <v>13.728759999999999</v>
      </c>
      <c r="BR12" s="21">
        <v>13.728759999999999</v>
      </c>
      <c r="BS12" s="21">
        <v>13.728759999999999</v>
      </c>
      <c r="BT12" s="21">
        <v>13.728759999999999</v>
      </c>
      <c r="BU12" s="21">
        <v>13.728759999999999</v>
      </c>
      <c r="BV12" s="21">
        <v>13.728759999999999</v>
      </c>
      <c r="BW12" s="21">
        <v>13.728759999999999</v>
      </c>
      <c r="BX12" s="21">
        <v>13.728759999999999</v>
      </c>
      <c r="BY12" s="21">
        <v>13.728759999999999</v>
      </c>
      <c r="BZ12" s="21">
        <v>13.728759999999999</v>
      </c>
      <c r="CA12" s="21">
        <v>13.728759999999999</v>
      </c>
      <c r="CB12" s="21">
        <v>13.728759999999999</v>
      </c>
      <c r="CC12" s="21">
        <v>13.728759999999999</v>
      </c>
      <c r="CD12" s="21">
        <v>13.728759999999999</v>
      </c>
    </row>
    <row r="13" spans="1:82" x14ac:dyDescent="0.25">
      <c r="A13" s="11" t="s">
        <v>41</v>
      </c>
      <c r="B13" s="21">
        <v>9.4619700000000009</v>
      </c>
      <c r="C13" s="21">
        <v>9.4707500000000007</v>
      </c>
      <c r="D13" s="21">
        <v>19.23077</v>
      </c>
      <c r="E13" s="21">
        <v>9.4710900000000002</v>
      </c>
      <c r="F13" s="21">
        <v>9.4339600000000008</v>
      </c>
      <c r="G13" s="21">
        <v>9.4053599999999999</v>
      </c>
      <c r="H13" s="21">
        <v>9.4169300000000007</v>
      </c>
      <c r="I13" s="21">
        <v>9.4312699999999996</v>
      </c>
      <c r="J13" s="21">
        <v>3.17767</v>
      </c>
      <c r="K13" s="21">
        <v>3.1722100000000002</v>
      </c>
      <c r="L13" s="21">
        <v>3.1782699999999999</v>
      </c>
      <c r="M13" s="21">
        <v>3.1805699999999999</v>
      </c>
      <c r="N13" s="21">
        <v>3.1764000000000001</v>
      </c>
      <c r="O13" s="21">
        <v>3.18011</v>
      </c>
      <c r="P13" s="21">
        <v>3.1768399999999999</v>
      </c>
      <c r="Q13" s="21">
        <v>3.1803400000000002</v>
      </c>
      <c r="R13" s="21">
        <v>3.17767</v>
      </c>
      <c r="S13" s="21">
        <v>3.1785199999999998</v>
      </c>
      <c r="T13" s="21">
        <v>4.5205599999999997</v>
      </c>
      <c r="U13" s="21">
        <v>4.4953599999999998</v>
      </c>
      <c r="V13" s="21">
        <v>4.4800700000000004</v>
      </c>
      <c r="W13" s="21">
        <v>4.5283499999999997</v>
      </c>
      <c r="X13" s="21">
        <v>4.5907099999999996</v>
      </c>
      <c r="Y13" s="21">
        <v>4.6394200000000003</v>
      </c>
      <c r="Z13" s="21">
        <v>4.6893500000000001</v>
      </c>
      <c r="AA13" s="21">
        <v>6.6646999999999998</v>
      </c>
      <c r="AB13" s="21">
        <v>6.6651899999999999</v>
      </c>
      <c r="AC13" s="21">
        <v>6.6669299999999998</v>
      </c>
      <c r="AD13" s="21">
        <v>6.6596599999999997</v>
      </c>
      <c r="AE13" s="21">
        <v>26.19511</v>
      </c>
      <c r="AF13" s="21">
        <v>26.192219999999999</v>
      </c>
      <c r="AG13" s="21">
        <v>26.19566</v>
      </c>
      <c r="AH13" s="21">
        <v>26.190580000000001</v>
      </c>
      <c r="AI13" s="21">
        <v>26.194320000000001</v>
      </c>
      <c r="AJ13" s="21">
        <v>26.19361</v>
      </c>
      <c r="AK13" s="21">
        <v>26.190570000000001</v>
      </c>
      <c r="AL13" s="21">
        <v>26.187950000000001</v>
      </c>
      <c r="AM13" s="21">
        <v>26.188510000000001</v>
      </c>
      <c r="AN13" s="21">
        <v>9.4384399999999999</v>
      </c>
      <c r="AO13" s="21">
        <v>9.4418600000000001</v>
      </c>
      <c r="AP13" s="21">
        <v>9.4473000000000003</v>
      </c>
      <c r="AQ13" s="21">
        <v>9.4156399999999998</v>
      </c>
      <c r="AR13" s="21">
        <v>9.4244699999999995</v>
      </c>
      <c r="AS13" s="21">
        <v>9.4360099999999996</v>
      </c>
      <c r="AT13" s="21">
        <v>9.4113100000000003</v>
      </c>
      <c r="AU13" s="21">
        <v>9.4766200000000005</v>
      </c>
      <c r="AV13" s="21">
        <v>9.4476700000000005</v>
      </c>
      <c r="AW13" s="21">
        <v>9.4583300000000001</v>
      </c>
      <c r="AX13" s="21">
        <v>9.47255</v>
      </c>
      <c r="AY13" s="21">
        <v>9.5152599999999996</v>
      </c>
      <c r="AZ13" s="21">
        <v>9.5505600000000008</v>
      </c>
      <c r="BA13" s="21">
        <v>9.5505600000000008</v>
      </c>
      <c r="BB13" s="21">
        <v>9.4635099999999994</v>
      </c>
      <c r="BC13" s="21">
        <v>9.4635099999999994</v>
      </c>
      <c r="BD13" s="21">
        <v>9.4635099999999994</v>
      </c>
      <c r="BE13" s="21">
        <v>9.4635099999999994</v>
      </c>
      <c r="BF13" s="21">
        <v>9.4635099999999994</v>
      </c>
      <c r="BG13" s="21">
        <v>9.4635099999999994</v>
      </c>
      <c r="BH13" s="21">
        <v>9.4635099999999994</v>
      </c>
      <c r="BI13" s="21">
        <v>9.4635099999999994</v>
      </c>
      <c r="BJ13" s="21">
        <v>9.4635099999999994</v>
      </c>
      <c r="BK13" s="21">
        <v>9.4635099999999994</v>
      </c>
      <c r="BL13" s="21">
        <v>9.4635099999999994</v>
      </c>
      <c r="BM13" s="21">
        <v>9.4635099999999994</v>
      </c>
      <c r="BN13" s="21">
        <v>9.4635099999999994</v>
      </c>
      <c r="BO13" s="21">
        <v>9.4635099999999994</v>
      </c>
      <c r="BP13" s="21">
        <v>9.4635099999999994</v>
      </c>
      <c r="BQ13" s="21">
        <v>9.4635099999999994</v>
      </c>
      <c r="BR13" s="21">
        <v>9.4635099999999994</v>
      </c>
      <c r="BS13" s="21">
        <v>9.4635099999999994</v>
      </c>
      <c r="BT13" s="21">
        <v>9.4635099999999994</v>
      </c>
      <c r="BU13" s="21">
        <v>9.4635099999999994</v>
      </c>
      <c r="BV13" s="21">
        <v>9.4635099999999994</v>
      </c>
      <c r="BW13" s="21">
        <v>9.4635099999999994</v>
      </c>
      <c r="BX13" s="21">
        <v>9.4635099999999994</v>
      </c>
      <c r="BY13" s="21">
        <v>9.4635099999999994</v>
      </c>
      <c r="BZ13" s="21">
        <v>9.4635099999999994</v>
      </c>
      <c r="CA13" s="21">
        <v>9.4635099999999994</v>
      </c>
      <c r="CB13" s="21">
        <v>9.4635099999999994</v>
      </c>
      <c r="CC13" s="21">
        <v>9.4635099999999994</v>
      </c>
      <c r="CD13" s="21">
        <v>9.4635099999999994</v>
      </c>
    </row>
    <row r="14" spans="1:82" x14ac:dyDescent="0.25">
      <c r="A14" s="11" t="s">
        <v>42</v>
      </c>
      <c r="B14" s="21">
        <v>6.2152099999999999</v>
      </c>
      <c r="C14" s="21">
        <v>6.4066900000000002</v>
      </c>
      <c r="D14" s="21">
        <v>3.8461500000000002</v>
      </c>
      <c r="E14" s="21">
        <v>6.2730600000000001</v>
      </c>
      <c r="F14" s="21">
        <v>6.2893100000000004</v>
      </c>
      <c r="G14" s="21">
        <v>6.2961499999999999</v>
      </c>
      <c r="H14" s="21">
        <v>6.2698200000000002</v>
      </c>
      <c r="I14" s="21">
        <v>6.2875199999999998</v>
      </c>
      <c r="J14" s="21">
        <v>3.50373</v>
      </c>
      <c r="K14" s="21">
        <v>3.5002200000000001</v>
      </c>
      <c r="L14" s="21">
        <v>3.4996299999999998</v>
      </c>
      <c r="M14" s="21">
        <v>3.49898</v>
      </c>
      <c r="N14" s="21">
        <v>3.4986899999999999</v>
      </c>
      <c r="O14" s="21">
        <v>3.5021900000000001</v>
      </c>
      <c r="P14" s="21">
        <v>3.5021399999999998</v>
      </c>
      <c r="Q14" s="21">
        <v>3.4995099999999999</v>
      </c>
      <c r="R14" s="21">
        <v>3.5023300000000002</v>
      </c>
      <c r="S14" s="21">
        <v>3.4987499999999998</v>
      </c>
      <c r="T14" s="21">
        <v>4.2661199999999999</v>
      </c>
      <c r="U14" s="21">
        <v>4.1872999999999996</v>
      </c>
      <c r="V14" s="21">
        <v>4.0930099999999996</v>
      </c>
      <c r="W14" s="21">
        <v>3.9505499999999998</v>
      </c>
      <c r="X14" s="21">
        <v>3.8218999999999999</v>
      </c>
      <c r="Y14" s="21">
        <v>3.7089400000000001</v>
      </c>
      <c r="Z14" s="21">
        <v>3.6670600000000002</v>
      </c>
      <c r="AA14" s="21">
        <v>5.4944199999999999</v>
      </c>
      <c r="AB14" s="21">
        <v>5.4922399999999998</v>
      </c>
      <c r="AC14" s="21">
        <v>5.49437</v>
      </c>
      <c r="AD14" s="21">
        <v>5.4909699999999999</v>
      </c>
      <c r="AE14" s="21">
        <v>20.611219999999999</v>
      </c>
      <c r="AF14" s="21">
        <v>20.610620000000001</v>
      </c>
      <c r="AG14" s="21">
        <v>20.611550000000001</v>
      </c>
      <c r="AH14" s="21">
        <v>20.604749999999999</v>
      </c>
      <c r="AI14" s="21">
        <v>20.613600000000002</v>
      </c>
      <c r="AJ14" s="21">
        <v>20.616959999999999</v>
      </c>
      <c r="AK14" s="21">
        <v>20.61008</v>
      </c>
      <c r="AL14" s="21">
        <v>20.608090000000001</v>
      </c>
      <c r="AM14" s="21">
        <v>20.608160000000002</v>
      </c>
      <c r="AN14" s="21">
        <v>6.2850999999999999</v>
      </c>
      <c r="AO14" s="21">
        <v>6.2558100000000003</v>
      </c>
      <c r="AP14" s="21">
        <v>6.2767799999999996</v>
      </c>
      <c r="AQ14" s="21">
        <v>6.2716000000000003</v>
      </c>
      <c r="AR14" s="21">
        <v>6.2879100000000001</v>
      </c>
      <c r="AS14" s="21">
        <v>6.2906700000000004</v>
      </c>
      <c r="AT14" s="21">
        <v>6.2742100000000001</v>
      </c>
      <c r="AU14" s="21">
        <v>6.2867800000000003</v>
      </c>
      <c r="AV14" s="21">
        <v>6.28634</v>
      </c>
      <c r="AW14" s="21">
        <v>6.2916699999999999</v>
      </c>
      <c r="AX14" s="21">
        <v>6.2432699999999999</v>
      </c>
      <c r="AY14" s="21">
        <v>6.2836600000000002</v>
      </c>
      <c r="AZ14" s="21">
        <v>6.1797800000000001</v>
      </c>
      <c r="BA14" s="21">
        <v>6.1797800000000001</v>
      </c>
      <c r="BB14" s="21">
        <v>6.3312200000000001</v>
      </c>
      <c r="BC14" s="21">
        <v>6.3312200000000001</v>
      </c>
      <c r="BD14" s="21">
        <v>6.3312200000000001</v>
      </c>
      <c r="BE14" s="21">
        <v>6.3312200000000001</v>
      </c>
      <c r="BF14" s="21">
        <v>6.3312200000000001</v>
      </c>
      <c r="BG14" s="21">
        <v>6.3312200000000001</v>
      </c>
      <c r="BH14" s="21">
        <v>6.3312200000000001</v>
      </c>
      <c r="BI14" s="21">
        <v>6.3312200000000001</v>
      </c>
      <c r="BJ14" s="21">
        <v>6.3312200000000001</v>
      </c>
      <c r="BK14" s="21">
        <v>6.3312200000000001</v>
      </c>
      <c r="BL14" s="21">
        <v>6.3312200000000001</v>
      </c>
      <c r="BM14" s="21">
        <v>6.3312200000000001</v>
      </c>
      <c r="BN14" s="21">
        <v>6.3312200000000001</v>
      </c>
      <c r="BO14" s="21">
        <v>6.3312200000000001</v>
      </c>
      <c r="BP14" s="21">
        <v>6.3312200000000001</v>
      </c>
      <c r="BQ14" s="21">
        <v>6.3312200000000001</v>
      </c>
      <c r="BR14" s="21">
        <v>6.3312200000000001</v>
      </c>
      <c r="BS14" s="21">
        <v>6.3312200000000001</v>
      </c>
      <c r="BT14" s="21">
        <v>6.3312200000000001</v>
      </c>
      <c r="BU14" s="21">
        <v>6.3312200000000001</v>
      </c>
      <c r="BV14" s="21">
        <v>6.3312200000000001</v>
      </c>
      <c r="BW14" s="21">
        <v>6.3312200000000001</v>
      </c>
      <c r="BX14" s="21">
        <v>6.3312200000000001</v>
      </c>
      <c r="BY14" s="21">
        <v>6.3312200000000001</v>
      </c>
      <c r="BZ14" s="21">
        <v>6.3312200000000001</v>
      </c>
      <c r="CA14" s="21">
        <v>6.3312200000000001</v>
      </c>
      <c r="CB14" s="21">
        <v>6.3312200000000001</v>
      </c>
      <c r="CC14" s="21">
        <v>6.3312200000000001</v>
      </c>
      <c r="CD14" s="21">
        <v>6.3312200000000001</v>
      </c>
    </row>
    <row r="15" spans="1:82" x14ac:dyDescent="0.25">
      <c r="A15" s="11" t="s">
        <v>43</v>
      </c>
      <c r="B15" s="21">
        <v>4.0816299999999996</v>
      </c>
      <c r="C15" s="21">
        <v>4.4568199999999996</v>
      </c>
      <c r="D15" s="21">
        <v>0</v>
      </c>
      <c r="E15" s="21">
        <v>4.1820399999999998</v>
      </c>
      <c r="F15" s="21">
        <v>4.14046</v>
      </c>
      <c r="G15" s="21">
        <v>4.1196999999999999</v>
      </c>
      <c r="H15" s="21">
        <v>4.1473500000000003</v>
      </c>
      <c r="I15" s="21">
        <v>4.13063</v>
      </c>
      <c r="J15" s="21">
        <v>2.2989799999999998</v>
      </c>
      <c r="K15" s="21">
        <v>2.3047</v>
      </c>
      <c r="L15" s="21">
        <v>2.30043</v>
      </c>
      <c r="M15" s="21">
        <v>2.2968799999999998</v>
      </c>
      <c r="N15" s="21">
        <v>2.2992300000000001</v>
      </c>
      <c r="O15" s="21">
        <v>2.2983099999999999</v>
      </c>
      <c r="P15" s="21">
        <v>2.30057</v>
      </c>
      <c r="Q15" s="21">
        <v>2.2991100000000002</v>
      </c>
      <c r="R15" s="21">
        <v>2.3020900000000002</v>
      </c>
      <c r="S15" s="21">
        <v>2.3003</v>
      </c>
      <c r="T15" s="21">
        <v>3.4445800000000002</v>
      </c>
      <c r="U15" s="21">
        <v>3.4536699999999998</v>
      </c>
      <c r="V15" s="21">
        <v>3.4662000000000002</v>
      </c>
      <c r="W15" s="21">
        <v>3.4802499999999998</v>
      </c>
      <c r="X15" s="21">
        <v>3.47898</v>
      </c>
      <c r="Y15" s="21">
        <v>3.45865</v>
      </c>
      <c r="Z15" s="21">
        <v>3.3759100000000002</v>
      </c>
      <c r="AA15" s="21">
        <v>3.6801200000000001</v>
      </c>
      <c r="AB15" s="21">
        <v>3.6737899999999999</v>
      </c>
      <c r="AC15" s="21">
        <v>3.6761200000000001</v>
      </c>
      <c r="AD15" s="21">
        <v>3.6791999999999998</v>
      </c>
      <c r="AE15" s="21">
        <v>11.842829999999999</v>
      </c>
      <c r="AF15" s="21">
        <v>11.834009999999999</v>
      </c>
      <c r="AG15" s="21">
        <v>11.84337</v>
      </c>
      <c r="AH15" s="21">
        <v>11.83713</v>
      </c>
      <c r="AI15" s="21">
        <v>11.838839999999999</v>
      </c>
      <c r="AJ15" s="21">
        <v>11.83925</v>
      </c>
      <c r="AK15" s="21">
        <v>11.8362</v>
      </c>
      <c r="AL15" s="21">
        <v>11.83914</v>
      </c>
      <c r="AM15" s="21">
        <v>11.83826</v>
      </c>
      <c r="AN15" s="21">
        <v>4.1252700000000004</v>
      </c>
      <c r="AO15" s="21">
        <v>4.1395299999999997</v>
      </c>
      <c r="AP15" s="21">
        <v>4.1131099999999998</v>
      </c>
      <c r="AQ15" s="21">
        <v>4.1316899999999999</v>
      </c>
      <c r="AR15" s="21">
        <v>4.14262</v>
      </c>
      <c r="AS15" s="21">
        <v>4.1524599999999996</v>
      </c>
      <c r="AT15" s="21">
        <v>4.1247100000000003</v>
      </c>
      <c r="AU15" s="21">
        <v>4.1189200000000001</v>
      </c>
      <c r="AV15" s="21">
        <v>4.1787799999999997</v>
      </c>
      <c r="AW15" s="21">
        <v>4.125</v>
      </c>
      <c r="AX15" s="21">
        <v>4.1442399999999999</v>
      </c>
      <c r="AY15" s="21">
        <v>4.1292600000000004</v>
      </c>
      <c r="AZ15" s="21">
        <v>4.1573000000000002</v>
      </c>
      <c r="BA15" s="21">
        <v>4.1573000000000002</v>
      </c>
      <c r="BB15" s="21">
        <v>4.1652800000000001</v>
      </c>
      <c r="BC15" s="21">
        <v>4.1652800000000001</v>
      </c>
      <c r="BD15" s="21">
        <v>4.1652800000000001</v>
      </c>
      <c r="BE15" s="21">
        <v>4.1652800000000001</v>
      </c>
      <c r="BF15" s="21">
        <v>4.1652800000000001</v>
      </c>
      <c r="BG15" s="21">
        <v>4.1652800000000001</v>
      </c>
      <c r="BH15" s="21">
        <v>4.1652800000000001</v>
      </c>
      <c r="BI15" s="21">
        <v>4.1652800000000001</v>
      </c>
      <c r="BJ15" s="21">
        <v>4.1652800000000001</v>
      </c>
      <c r="BK15" s="21">
        <v>4.1652800000000001</v>
      </c>
      <c r="BL15" s="21">
        <v>4.1652800000000001</v>
      </c>
      <c r="BM15" s="21">
        <v>4.1652800000000001</v>
      </c>
      <c r="BN15" s="21">
        <v>4.1652800000000001</v>
      </c>
      <c r="BO15" s="21">
        <v>4.1652800000000001</v>
      </c>
      <c r="BP15" s="21">
        <v>4.1652800000000001</v>
      </c>
      <c r="BQ15" s="21">
        <v>4.1652800000000001</v>
      </c>
      <c r="BR15" s="21">
        <v>4.1652800000000001</v>
      </c>
      <c r="BS15" s="21">
        <v>4.1652800000000001</v>
      </c>
      <c r="BT15" s="21">
        <v>4.1652800000000001</v>
      </c>
      <c r="BU15" s="21">
        <v>4.1652800000000001</v>
      </c>
      <c r="BV15" s="21">
        <v>4.1652800000000001</v>
      </c>
      <c r="BW15" s="21">
        <v>4.1652800000000001</v>
      </c>
      <c r="BX15" s="21">
        <v>4.1652800000000001</v>
      </c>
      <c r="BY15" s="21">
        <v>4.1652800000000001</v>
      </c>
      <c r="BZ15" s="21">
        <v>4.1652800000000001</v>
      </c>
      <c r="CA15" s="21">
        <v>4.1652800000000001</v>
      </c>
      <c r="CB15" s="21">
        <v>4.1652800000000001</v>
      </c>
      <c r="CC15" s="21">
        <v>4.1652800000000001</v>
      </c>
      <c r="CD15" s="21">
        <v>4.1652800000000001</v>
      </c>
    </row>
    <row r="16" spans="1:82" x14ac:dyDescent="0.25">
      <c r="A16" s="19" t="s">
        <v>44</v>
      </c>
      <c r="B16" s="21">
        <v>2.6901700000000002</v>
      </c>
      <c r="C16" s="21">
        <v>2.78552</v>
      </c>
      <c r="D16" s="21">
        <v>0</v>
      </c>
      <c r="E16" s="21">
        <v>2.7060300000000002</v>
      </c>
      <c r="F16" s="21">
        <v>2.6729599999999998</v>
      </c>
      <c r="G16" s="21">
        <v>2.7205599999999999</v>
      </c>
      <c r="H16" s="21">
        <v>2.7079800000000001</v>
      </c>
      <c r="I16" s="21">
        <v>2.7266300000000001</v>
      </c>
      <c r="J16" s="21">
        <v>0.75712000000000002</v>
      </c>
      <c r="K16" s="21">
        <v>0.75097000000000003</v>
      </c>
      <c r="L16" s="21">
        <v>0.74851999999999996</v>
      </c>
      <c r="M16" s="21">
        <v>0.75131000000000003</v>
      </c>
      <c r="N16" s="21">
        <v>0.74758000000000002</v>
      </c>
      <c r="O16" s="21">
        <v>0.75046999999999997</v>
      </c>
      <c r="P16" s="21">
        <v>0.75317999999999996</v>
      </c>
      <c r="Q16" s="21">
        <v>0.74848000000000003</v>
      </c>
      <c r="R16" s="21">
        <v>0.74768999999999997</v>
      </c>
      <c r="S16" s="21">
        <v>0.74968000000000001</v>
      </c>
      <c r="T16" s="21">
        <v>2.7221500000000001</v>
      </c>
      <c r="U16" s="21">
        <v>2.7337199999999999</v>
      </c>
      <c r="V16" s="21">
        <v>2.74119</v>
      </c>
      <c r="W16" s="21">
        <v>2.7546400000000002</v>
      </c>
      <c r="X16" s="21">
        <v>2.7488899999999998</v>
      </c>
      <c r="Y16" s="21">
        <v>2.7452800000000002</v>
      </c>
      <c r="Z16" s="21">
        <v>2.7374900000000002</v>
      </c>
      <c r="AA16" s="21">
        <v>2.1749499999999999</v>
      </c>
      <c r="AB16" s="21">
        <v>2.1725500000000002</v>
      </c>
      <c r="AC16" s="21">
        <v>2.1747700000000001</v>
      </c>
      <c r="AD16" s="21">
        <v>2.1766000000000001</v>
      </c>
      <c r="AE16" s="21">
        <v>2.8653200000000001</v>
      </c>
      <c r="AF16" s="21">
        <v>2.8639000000000001</v>
      </c>
      <c r="AG16" s="21">
        <v>2.87046</v>
      </c>
      <c r="AH16" s="21">
        <v>2.8698600000000001</v>
      </c>
      <c r="AI16" s="21">
        <v>2.8671600000000002</v>
      </c>
      <c r="AJ16" s="21">
        <v>2.8639000000000001</v>
      </c>
      <c r="AK16" s="21">
        <v>2.8716699999999999</v>
      </c>
      <c r="AL16" s="21">
        <v>2.8663599999999998</v>
      </c>
      <c r="AM16" s="21">
        <v>2.8645399999999999</v>
      </c>
      <c r="AN16" s="21">
        <v>2.7213799999999999</v>
      </c>
      <c r="AO16" s="21">
        <v>2.7209300000000001</v>
      </c>
      <c r="AP16" s="21">
        <v>2.72065</v>
      </c>
      <c r="AQ16" s="21">
        <v>2.73251</v>
      </c>
      <c r="AR16" s="21">
        <v>2.7370899999999998</v>
      </c>
      <c r="AS16" s="21">
        <v>2.7269899999999998</v>
      </c>
      <c r="AT16" s="21">
        <v>2.7304400000000002</v>
      </c>
      <c r="AU16" s="21">
        <v>2.7562700000000002</v>
      </c>
      <c r="AV16" s="21">
        <v>2.7616299999999998</v>
      </c>
      <c r="AW16" s="21">
        <v>2.7083300000000001</v>
      </c>
      <c r="AX16" s="21">
        <v>2.7448899999999998</v>
      </c>
      <c r="AY16" s="21">
        <v>2.7827600000000001</v>
      </c>
      <c r="AZ16" s="21">
        <v>2.6966299999999999</v>
      </c>
      <c r="BA16" s="21">
        <v>2.6966299999999999</v>
      </c>
      <c r="BB16" s="21">
        <v>2.7324199999999998</v>
      </c>
      <c r="BC16" s="21">
        <v>2.7324199999999998</v>
      </c>
      <c r="BD16" s="21">
        <v>2.7324199999999998</v>
      </c>
      <c r="BE16" s="21">
        <v>2.7324199999999998</v>
      </c>
      <c r="BF16" s="21">
        <v>2.7324199999999998</v>
      </c>
      <c r="BG16" s="21">
        <v>2.7324199999999998</v>
      </c>
      <c r="BH16" s="21">
        <v>2.7324199999999998</v>
      </c>
      <c r="BI16" s="21">
        <v>2.7324199999999998</v>
      </c>
      <c r="BJ16" s="21">
        <v>2.7324199999999998</v>
      </c>
      <c r="BK16" s="21">
        <v>2.7324199999999998</v>
      </c>
      <c r="BL16" s="21">
        <v>2.7324199999999998</v>
      </c>
      <c r="BM16" s="21">
        <v>2.7324199999999998</v>
      </c>
      <c r="BN16" s="21">
        <v>2.7324199999999998</v>
      </c>
      <c r="BO16" s="21">
        <v>2.7324199999999998</v>
      </c>
      <c r="BP16" s="21">
        <v>2.7324199999999998</v>
      </c>
      <c r="BQ16" s="21">
        <v>2.7324199999999998</v>
      </c>
      <c r="BR16" s="21">
        <v>2.7324199999999998</v>
      </c>
      <c r="BS16" s="21">
        <v>2.7324199999999998</v>
      </c>
      <c r="BT16" s="21">
        <v>2.7324199999999998</v>
      </c>
      <c r="BU16" s="21">
        <v>2.7324199999999998</v>
      </c>
      <c r="BV16" s="21">
        <v>2.7324199999999998</v>
      </c>
      <c r="BW16" s="21">
        <v>2.7324199999999998</v>
      </c>
      <c r="BX16" s="21">
        <v>2.7324199999999998</v>
      </c>
      <c r="BY16" s="21">
        <v>2.7324199999999998</v>
      </c>
      <c r="BZ16" s="21">
        <v>2.7324199999999998</v>
      </c>
      <c r="CA16" s="21">
        <v>2.7324199999999998</v>
      </c>
      <c r="CB16" s="21">
        <v>2.7324199999999998</v>
      </c>
      <c r="CC16" s="21">
        <v>2.7324199999999998</v>
      </c>
      <c r="CD16" s="21">
        <v>2.7324199999999998</v>
      </c>
    </row>
    <row r="17" spans="1:82" x14ac:dyDescent="0.25">
      <c r="A17" s="19" t="s">
        <v>45</v>
      </c>
      <c r="B17" s="21">
        <v>1.8552900000000001</v>
      </c>
      <c r="C17" s="21">
        <v>1.6713100000000001</v>
      </c>
      <c r="D17" s="21">
        <v>0</v>
      </c>
      <c r="E17" s="21">
        <v>1.7220200000000001</v>
      </c>
      <c r="F17" s="21">
        <v>1.7819700000000001</v>
      </c>
      <c r="G17" s="21">
        <v>1.82666</v>
      </c>
      <c r="H17" s="21">
        <v>1.8297099999999999</v>
      </c>
      <c r="I17" s="21">
        <v>1.81097</v>
      </c>
      <c r="J17" s="21">
        <v>2.1774</v>
      </c>
      <c r="K17" s="21">
        <v>2.1881699999999999</v>
      </c>
      <c r="L17" s="21">
        <v>2.1789399999999999</v>
      </c>
      <c r="M17" s="21">
        <v>2.1823899999999998</v>
      </c>
      <c r="N17" s="21">
        <v>2.1829399999999999</v>
      </c>
      <c r="O17" s="21">
        <v>2.1826099999999999</v>
      </c>
      <c r="P17" s="21">
        <v>2.1804100000000002</v>
      </c>
      <c r="Q17" s="21">
        <v>2.1833100000000001</v>
      </c>
      <c r="R17" s="21">
        <v>2.1807599999999998</v>
      </c>
      <c r="S17" s="21">
        <v>2.1814200000000001</v>
      </c>
      <c r="T17" s="21">
        <v>2.1591200000000002</v>
      </c>
      <c r="U17" s="21">
        <v>2.1415700000000002</v>
      </c>
      <c r="V17" s="21">
        <v>2.1317200000000001</v>
      </c>
      <c r="W17" s="21">
        <v>2.1230899999999999</v>
      </c>
      <c r="X17" s="21">
        <v>2.11836</v>
      </c>
      <c r="Y17" s="21">
        <v>2.1184699999999999</v>
      </c>
      <c r="Z17" s="21">
        <v>2.1165500000000002</v>
      </c>
      <c r="AA17" s="21">
        <v>-0.22817000000000001</v>
      </c>
      <c r="AB17" s="21">
        <v>-0.22869</v>
      </c>
      <c r="AC17" s="21">
        <v>-0.2258</v>
      </c>
      <c r="AD17" s="21">
        <v>-0.22878999999999999</v>
      </c>
      <c r="AE17" s="21">
        <v>-4.18241</v>
      </c>
      <c r="AF17" s="21">
        <v>-4.1797500000000003</v>
      </c>
      <c r="AG17" s="21">
        <v>-4.1859000000000002</v>
      </c>
      <c r="AH17" s="21">
        <v>-4.1716899999999999</v>
      </c>
      <c r="AI17" s="21">
        <v>-4.1825799999999997</v>
      </c>
      <c r="AJ17" s="21">
        <v>-4.1815199999999999</v>
      </c>
      <c r="AK17" s="21">
        <v>-4.1744399999999997</v>
      </c>
      <c r="AL17" s="21">
        <v>-4.1785199999999998</v>
      </c>
      <c r="AM17" s="21">
        <v>-4.1756200000000003</v>
      </c>
      <c r="AN17" s="21">
        <v>1.8142499999999999</v>
      </c>
      <c r="AO17" s="21">
        <v>1.7907</v>
      </c>
      <c r="AP17" s="21">
        <v>1.79949</v>
      </c>
      <c r="AQ17" s="21">
        <v>1.8271599999999999</v>
      </c>
      <c r="AR17" s="21">
        <v>1.8049999999999999</v>
      </c>
      <c r="AS17" s="21">
        <v>1.7973300000000001</v>
      </c>
      <c r="AT17" s="21">
        <v>1.82029</v>
      </c>
      <c r="AU17" s="21">
        <v>1.85816</v>
      </c>
      <c r="AV17" s="21">
        <v>1.8168599999999999</v>
      </c>
      <c r="AW17" s="21">
        <v>1.7916700000000001</v>
      </c>
      <c r="AX17" s="21">
        <v>1.82992</v>
      </c>
      <c r="AY17" s="21">
        <v>1.7953300000000001</v>
      </c>
      <c r="AZ17" s="21">
        <v>1.79775</v>
      </c>
      <c r="BA17" s="21">
        <v>1.79775</v>
      </c>
      <c r="BB17" s="21">
        <v>1.8327199999999999</v>
      </c>
      <c r="BC17" s="21">
        <v>1.8327199999999999</v>
      </c>
      <c r="BD17" s="21">
        <v>1.8327199999999999</v>
      </c>
      <c r="BE17" s="21">
        <v>1.8327199999999999</v>
      </c>
      <c r="BF17" s="21">
        <v>1.8327199999999999</v>
      </c>
      <c r="BG17" s="21">
        <v>1.8327199999999999</v>
      </c>
      <c r="BH17" s="21">
        <v>1.8327199999999999</v>
      </c>
      <c r="BI17" s="21">
        <v>1.8327199999999999</v>
      </c>
      <c r="BJ17" s="21">
        <v>1.8327199999999999</v>
      </c>
      <c r="BK17" s="21">
        <v>1.8327199999999999</v>
      </c>
      <c r="BL17" s="21">
        <v>1.8327199999999999</v>
      </c>
      <c r="BM17" s="21">
        <v>1.8327199999999999</v>
      </c>
      <c r="BN17" s="21">
        <v>1.8327199999999999</v>
      </c>
      <c r="BO17" s="21">
        <v>1.8327199999999999</v>
      </c>
      <c r="BP17" s="21">
        <v>1.8327199999999999</v>
      </c>
      <c r="BQ17" s="21">
        <v>1.8327199999999999</v>
      </c>
      <c r="BR17" s="21">
        <v>1.8327199999999999</v>
      </c>
      <c r="BS17" s="21">
        <v>1.8327199999999999</v>
      </c>
      <c r="BT17" s="21">
        <v>1.8327199999999999</v>
      </c>
      <c r="BU17" s="21">
        <v>1.8327199999999999</v>
      </c>
      <c r="BV17" s="21">
        <v>1.8327199999999999</v>
      </c>
      <c r="BW17" s="21">
        <v>1.8327199999999999</v>
      </c>
      <c r="BX17" s="21">
        <v>1.8327199999999999</v>
      </c>
      <c r="BY17" s="21">
        <v>1.8327199999999999</v>
      </c>
      <c r="BZ17" s="21">
        <v>1.8327199999999999</v>
      </c>
      <c r="CA17" s="21">
        <v>1.8327199999999999</v>
      </c>
      <c r="CB17" s="21">
        <v>1.8327199999999999</v>
      </c>
      <c r="CC17" s="21">
        <v>1.8327199999999999</v>
      </c>
      <c r="CD17" s="21">
        <v>1.8327199999999999</v>
      </c>
    </row>
    <row r="18" spans="1:82" x14ac:dyDescent="0.25">
      <c r="A18" s="19" t="s">
        <v>46</v>
      </c>
      <c r="B18" s="21">
        <v>1.20594</v>
      </c>
      <c r="C18" s="21">
        <v>1.39276</v>
      </c>
      <c r="D18" s="21">
        <v>0</v>
      </c>
      <c r="E18" s="21">
        <v>1.23001</v>
      </c>
      <c r="F18" s="21">
        <v>1.2054499999999999</v>
      </c>
      <c r="G18" s="21">
        <v>1.20482</v>
      </c>
      <c r="H18" s="21">
        <v>1.2198100000000001</v>
      </c>
      <c r="I18" s="21">
        <v>1.22088</v>
      </c>
      <c r="J18" s="21">
        <v>3.8684699999999999</v>
      </c>
      <c r="K18" s="21">
        <v>3.8627500000000001</v>
      </c>
      <c r="L18" s="21">
        <v>3.86409</v>
      </c>
      <c r="M18" s="21">
        <v>3.8639000000000001</v>
      </c>
      <c r="N18" s="21">
        <v>3.8641700000000001</v>
      </c>
      <c r="O18" s="21">
        <v>3.8617900000000001</v>
      </c>
      <c r="P18" s="21">
        <v>3.8626100000000001</v>
      </c>
      <c r="Q18" s="21">
        <v>3.8666900000000002</v>
      </c>
      <c r="R18" s="21">
        <v>3.8630599999999999</v>
      </c>
      <c r="S18" s="21">
        <v>3.86504</v>
      </c>
      <c r="T18" s="21">
        <v>1.7718499999999999</v>
      </c>
      <c r="U18" s="21">
        <v>1.74566</v>
      </c>
      <c r="V18" s="21">
        <v>1.71577</v>
      </c>
      <c r="W18" s="21">
        <v>1.6796599999999999</v>
      </c>
      <c r="X18" s="21">
        <v>1.6427</v>
      </c>
      <c r="Y18" s="21">
        <v>1.61788</v>
      </c>
      <c r="Z18" s="21">
        <v>1.59361</v>
      </c>
      <c r="AA18" s="21">
        <v>-2.9992999999999999</v>
      </c>
      <c r="AB18" s="21">
        <v>-2.99878</v>
      </c>
      <c r="AC18" s="21">
        <v>-2.9987300000000001</v>
      </c>
      <c r="AD18" s="21">
        <v>-2.9928300000000001</v>
      </c>
      <c r="AE18" s="21">
        <v>-6.1341999999999999</v>
      </c>
      <c r="AF18" s="21">
        <v>-6.1320100000000002</v>
      </c>
      <c r="AG18" s="21">
        <v>-6.1329399999999996</v>
      </c>
      <c r="AH18" s="21">
        <v>-6.1306799999999999</v>
      </c>
      <c r="AI18" s="21">
        <v>-6.1281600000000003</v>
      </c>
      <c r="AJ18" s="21">
        <v>-6.1347100000000001</v>
      </c>
      <c r="AK18" s="21">
        <v>-6.1286100000000001</v>
      </c>
      <c r="AL18" s="21">
        <v>-6.12765</v>
      </c>
      <c r="AM18" s="21">
        <v>-6.1257099999999998</v>
      </c>
      <c r="AN18" s="21">
        <v>1.2095</v>
      </c>
      <c r="AO18" s="21">
        <v>1.2093</v>
      </c>
      <c r="AP18" s="21">
        <v>1.1996599999999999</v>
      </c>
      <c r="AQ18" s="21">
        <v>1.2345699999999999</v>
      </c>
      <c r="AR18" s="21">
        <v>1.2132000000000001</v>
      </c>
      <c r="AS18" s="21">
        <v>1.20855</v>
      </c>
      <c r="AT18" s="21">
        <v>1.2199800000000001</v>
      </c>
      <c r="AU18" s="21">
        <v>1.2078</v>
      </c>
      <c r="AV18" s="21">
        <v>1.2354700000000001</v>
      </c>
      <c r="AW18" s="21">
        <v>1.2083299999999999</v>
      </c>
      <c r="AX18" s="21">
        <v>1.18407</v>
      </c>
      <c r="AY18" s="21">
        <v>1.1669700000000001</v>
      </c>
      <c r="AZ18" s="21">
        <v>1.2359599999999999</v>
      </c>
      <c r="BA18" s="21">
        <v>1.2359599999999999</v>
      </c>
      <c r="BB18" s="21">
        <v>1.23292</v>
      </c>
      <c r="BC18" s="21">
        <v>1.23292</v>
      </c>
      <c r="BD18" s="21">
        <v>1.23292</v>
      </c>
      <c r="BE18" s="21">
        <v>1.23292</v>
      </c>
      <c r="BF18" s="21">
        <v>1.23292</v>
      </c>
      <c r="BG18" s="21">
        <v>1.23292</v>
      </c>
      <c r="BH18" s="21">
        <v>1.23292</v>
      </c>
      <c r="BI18" s="21">
        <v>1.23292</v>
      </c>
      <c r="BJ18" s="21">
        <v>1.23292</v>
      </c>
      <c r="BK18" s="21">
        <v>1.23292</v>
      </c>
      <c r="BL18" s="21">
        <v>1.23292</v>
      </c>
      <c r="BM18" s="21">
        <v>1.23292</v>
      </c>
      <c r="BN18" s="21">
        <v>1.23292</v>
      </c>
      <c r="BO18" s="21">
        <v>1.23292</v>
      </c>
      <c r="BP18" s="21">
        <v>1.23292</v>
      </c>
      <c r="BQ18" s="21">
        <v>1.23292</v>
      </c>
      <c r="BR18" s="21">
        <v>1.23292</v>
      </c>
      <c r="BS18" s="21">
        <v>1.23292</v>
      </c>
      <c r="BT18" s="21">
        <v>1.23292</v>
      </c>
      <c r="BU18" s="21">
        <v>1.23292</v>
      </c>
      <c r="BV18" s="21">
        <v>1.23292</v>
      </c>
      <c r="BW18" s="21">
        <v>1.23292</v>
      </c>
      <c r="BX18" s="21">
        <v>1.23292</v>
      </c>
      <c r="BY18" s="21">
        <v>1.23292</v>
      </c>
      <c r="BZ18" s="21">
        <v>1.23292</v>
      </c>
      <c r="CA18" s="21">
        <v>1.23292</v>
      </c>
      <c r="CB18" s="21">
        <v>1.23292</v>
      </c>
      <c r="CC18" s="21">
        <v>1.23292</v>
      </c>
      <c r="CD18" s="21">
        <v>1.23292</v>
      </c>
    </row>
    <row r="19" spans="1:82" x14ac:dyDescent="0.25">
      <c r="A19" s="19" t="s">
        <v>47</v>
      </c>
      <c r="B19" s="21">
        <v>0.92764000000000002</v>
      </c>
      <c r="C19" s="21">
        <v>1.39276</v>
      </c>
      <c r="D19" s="21">
        <v>0</v>
      </c>
      <c r="E19" s="21">
        <v>0.73801000000000005</v>
      </c>
      <c r="F19" s="21">
        <v>0.83857000000000004</v>
      </c>
      <c r="G19" s="21">
        <v>0.85502999999999996</v>
      </c>
      <c r="H19" s="21">
        <v>0.82947000000000004</v>
      </c>
      <c r="I19" s="21">
        <v>0.82408999999999999</v>
      </c>
      <c r="J19" s="21">
        <v>3.0781999999999998</v>
      </c>
      <c r="K19" s="21">
        <v>3.07294</v>
      </c>
      <c r="L19" s="21">
        <v>3.07246</v>
      </c>
      <c r="M19" s="21">
        <v>3.0732400000000002</v>
      </c>
      <c r="N19" s="21">
        <v>3.0767199999999999</v>
      </c>
      <c r="O19" s="21">
        <v>3.0737999999999999</v>
      </c>
      <c r="P19" s="21">
        <v>3.0742600000000002</v>
      </c>
      <c r="Q19" s="21">
        <v>3.07301</v>
      </c>
      <c r="R19" s="21">
        <v>3.07274</v>
      </c>
      <c r="S19" s="21">
        <v>3.07301</v>
      </c>
      <c r="T19" s="21">
        <v>1.4274899999999999</v>
      </c>
      <c r="U19" s="21">
        <v>1.37371</v>
      </c>
      <c r="V19" s="21">
        <v>1.3315999999999999</v>
      </c>
      <c r="W19" s="21">
        <v>1.2899799999999999</v>
      </c>
      <c r="X19" s="21">
        <v>1.2721199999999999</v>
      </c>
      <c r="Y19" s="21">
        <v>1.24353</v>
      </c>
      <c r="Z19" s="21">
        <v>1.2158500000000001</v>
      </c>
      <c r="AA19" s="21">
        <v>-4.2468599999999999</v>
      </c>
      <c r="AB19" s="21">
        <v>-4.2455100000000003</v>
      </c>
      <c r="AC19" s="21">
        <v>-4.2425899999999999</v>
      </c>
      <c r="AD19" s="21">
        <v>-4.2419000000000002</v>
      </c>
      <c r="AE19" s="21">
        <v>-9.0655599999999996</v>
      </c>
      <c r="AF19" s="21">
        <v>-9.0604200000000006</v>
      </c>
      <c r="AG19" s="21">
        <v>-9.0643799999999999</v>
      </c>
      <c r="AH19" s="21">
        <v>-9.0629299999999997</v>
      </c>
      <c r="AI19" s="21">
        <v>-9.0622699999999998</v>
      </c>
      <c r="AJ19" s="21">
        <v>-9.0644899999999993</v>
      </c>
      <c r="AK19" s="21">
        <v>-9.0638299999999994</v>
      </c>
      <c r="AL19" s="21">
        <v>-9.0577100000000002</v>
      </c>
      <c r="AM19" s="21">
        <v>-9.0618599999999994</v>
      </c>
      <c r="AN19" s="21">
        <v>0.84233000000000002</v>
      </c>
      <c r="AO19" s="21">
        <v>0.83721000000000001</v>
      </c>
      <c r="AP19" s="21">
        <v>0.83548</v>
      </c>
      <c r="AQ19" s="21">
        <v>0.83950999999999998</v>
      </c>
      <c r="AR19" s="21">
        <v>0.82852000000000003</v>
      </c>
      <c r="AS19" s="21">
        <v>0.82120000000000004</v>
      </c>
      <c r="AT19" s="21">
        <v>0.81332000000000004</v>
      </c>
      <c r="AU19" s="21">
        <v>0.83616999999999997</v>
      </c>
      <c r="AV19" s="21">
        <v>0.83575999999999995</v>
      </c>
      <c r="AW19" s="21">
        <v>0.83333000000000002</v>
      </c>
      <c r="AX19" s="21">
        <v>0.86114000000000002</v>
      </c>
      <c r="AY19" s="21">
        <v>0.89766999999999997</v>
      </c>
      <c r="AZ19" s="21">
        <v>0.78652</v>
      </c>
      <c r="BA19" s="21">
        <v>0.78652</v>
      </c>
      <c r="BB19" s="21">
        <v>0.83306000000000002</v>
      </c>
      <c r="BC19" s="21">
        <v>0.83306000000000002</v>
      </c>
      <c r="BD19" s="21">
        <v>0.83306000000000002</v>
      </c>
      <c r="BE19" s="21">
        <v>0.83306000000000002</v>
      </c>
      <c r="BF19" s="21">
        <v>0.83306000000000002</v>
      </c>
      <c r="BG19" s="21">
        <v>0.83306000000000002</v>
      </c>
      <c r="BH19" s="21">
        <v>0.83306000000000002</v>
      </c>
      <c r="BI19" s="21">
        <v>0.83306000000000002</v>
      </c>
      <c r="BJ19" s="21">
        <v>0.83306000000000002</v>
      </c>
      <c r="BK19" s="21">
        <v>0.83306000000000002</v>
      </c>
      <c r="BL19" s="21">
        <v>0.83306000000000002</v>
      </c>
      <c r="BM19" s="21">
        <v>0.83306000000000002</v>
      </c>
      <c r="BN19" s="21">
        <v>0.83306000000000002</v>
      </c>
      <c r="BO19" s="21">
        <v>0.83306000000000002</v>
      </c>
      <c r="BP19" s="21">
        <v>0.83306000000000002</v>
      </c>
      <c r="BQ19" s="21">
        <v>0.83306000000000002</v>
      </c>
      <c r="BR19" s="21">
        <v>0.83306000000000002</v>
      </c>
      <c r="BS19" s="21">
        <v>0.83306000000000002</v>
      </c>
      <c r="BT19" s="21">
        <v>0.83306000000000002</v>
      </c>
      <c r="BU19" s="21">
        <v>0.83306000000000002</v>
      </c>
      <c r="BV19" s="21">
        <v>0.83306000000000002</v>
      </c>
      <c r="BW19" s="21">
        <v>0.83306000000000002</v>
      </c>
      <c r="BX19" s="21">
        <v>0.83306000000000002</v>
      </c>
      <c r="BY19" s="21">
        <v>0.83306000000000002</v>
      </c>
      <c r="BZ19" s="21">
        <v>0.83306000000000002</v>
      </c>
      <c r="CA19" s="21">
        <v>0.83306000000000002</v>
      </c>
      <c r="CB19" s="21">
        <v>0.83306000000000002</v>
      </c>
      <c r="CC19" s="21">
        <v>0.83306000000000002</v>
      </c>
      <c r="CD19" s="21">
        <v>0.83306000000000002</v>
      </c>
    </row>
    <row r="20" spans="1:82" x14ac:dyDescent="0.25">
      <c r="A20" s="19" t="s">
        <v>48</v>
      </c>
      <c r="B20" s="21">
        <v>0.46382000000000001</v>
      </c>
      <c r="C20" s="21">
        <v>0</v>
      </c>
      <c r="D20" s="21">
        <v>0</v>
      </c>
      <c r="E20" s="21">
        <v>0.61500999999999995</v>
      </c>
      <c r="F20" s="21">
        <v>0.57652000000000003</v>
      </c>
      <c r="G20" s="21">
        <v>0.58298000000000005</v>
      </c>
      <c r="H20" s="21">
        <v>0.56111</v>
      </c>
      <c r="I20" s="21">
        <v>0.56974000000000002</v>
      </c>
      <c r="J20" s="21">
        <v>2.85162</v>
      </c>
      <c r="K20" s="21">
        <v>2.8571399999999998</v>
      </c>
      <c r="L20" s="21">
        <v>2.8569200000000001</v>
      </c>
      <c r="M20" s="21">
        <v>2.8514200000000001</v>
      </c>
      <c r="N20" s="21">
        <v>2.8574299999999999</v>
      </c>
      <c r="O20" s="21">
        <v>2.8549099999999998</v>
      </c>
      <c r="P20" s="21">
        <v>2.85446</v>
      </c>
      <c r="Q20" s="21">
        <v>2.8555299999999999</v>
      </c>
      <c r="R20" s="21">
        <v>2.8563000000000001</v>
      </c>
      <c r="S20" s="21">
        <v>2.8545699999999998</v>
      </c>
      <c r="T20" s="21">
        <v>0.99934999999999996</v>
      </c>
      <c r="U20" s="21">
        <v>1.00746</v>
      </c>
      <c r="V20" s="21">
        <v>1.00231</v>
      </c>
      <c r="W20" s="21">
        <v>0.99436000000000002</v>
      </c>
      <c r="X20" s="21">
        <v>0.95686000000000004</v>
      </c>
      <c r="Y20" s="21">
        <v>0.91388999999999998</v>
      </c>
      <c r="Z20" s="21">
        <v>0.87385999999999997</v>
      </c>
      <c r="AA20" s="21">
        <v>-4.0260600000000002</v>
      </c>
      <c r="AB20" s="21">
        <v>-4.0205099999999998</v>
      </c>
      <c r="AC20" s="21">
        <v>-4.0207600000000001</v>
      </c>
      <c r="AD20" s="21">
        <v>-4.0192899999999998</v>
      </c>
      <c r="AE20" s="21">
        <v>-9.8139900000000004</v>
      </c>
      <c r="AF20" s="21">
        <v>-9.8129399999999993</v>
      </c>
      <c r="AG20" s="21">
        <v>-9.8092199999999998</v>
      </c>
      <c r="AH20" s="21">
        <v>-9.8115900000000007</v>
      </c>
      <c r="AI20" s="21">
        <v>-9.8184400000000007</v>
      </c>
      <c r="AJ20" s="21">
        <v>-9.8163099999999996</v>
      </c>
      <c r="AK20" s="21">
        <v>-9.8105399999999996</v>
      </c>
      <c r="AL20" s="21">
        <v>-9.81358</v>
      </c>
      <c r="AM20" s="21">
        <v>-9.8165600000000008</v>
      </c>
      <c r="AN20" s="21">
        <v>0.58314999999999995</v>
      </c>
      <c r="AO20" s="21">
        <v>0.58140000000000003</v>
      </c>
      <c r="AP20" s="21">
        <v>0.57840999999999998</v>
      </c>
      <c r="AQ20" s="21">
        <v>0.55967</v>
      </c>
      <c r="AR20" s="21">
        <v>0.57701000000000002</v>
      </c>
      <c r="AS20" s="21">
        <v>0.57328999999999997</v>
      </c>
      <c r="AT20" s="21">
        <v>0.58094999999999997</v>
      </c>
      <c r="AU20" s="21">
        <v>0.55745</v>
      </c>
      <c r="AV20" s="21">
        <v>0.58140000000000003</v>
      </c>
      <c r="AW20" s="21">
        <v>0.58333000000000002</v>
      </c>
      <c r="AX20" s="21">
        <v>0.53820999999999997</v>
      </c>
      <c r="AY20" s="21">
        <v>0.44883000000000001</v>
      </c>
      <c r="AZ20" s="21">
        <v>0.56179999999999997</v>
      </c>
      <c r="BA20" s="21">
        <v>0.56179999999999997</v>
      </c>
      <c r="BB20" s="21">
        <v>0.56647999999999998</v>
      </c>
      <c r="BC20" s="21">
        <v>0.56647999999999998</v>
      </c>
      <c r="BD20" s="21">
        <v>0.56647999999999998</v>
      </c>
      <c r="BE20" s="21">
        <v>0.56647999999999998</v>
      </c>
      <c r="BF20" s="21">
        <v>0.56647999999999998</v>
      </c>
      <c r="BG20" s="21">
        <v>0.56647999999999998</v>
      </c>
      <c r="BH20" s="21">
        <v>0.56647999999999998</v>
      </c>
      <c r="BI20" s="21">
        <v>0.56647999999999998</v>
      </c>
      <c r="BJ20" s="21">
        <v>0.56647999999999998</v>
      </c>
      <c r="BK20" s="21">
        <v>0.56647999999999998</v>
      </c>
      <c r="BL20" s="21">
        <v>0.56647999999999998</v>
      </c>
      <c r="BM20" s="21">
        <v>0.56647999999999998</v>
      </c>
      <c r="BN20" s="21">
        <v>0.56647999999999998</v>
      </c>
      <c r="BO20" s="21">
        <v>0.56647999999999998</v>
      </c>
      <c r="BP20" s="21">
        <v>0.56647999999999998</v>
      </c>
      <c r="BQ20" s="21">
        <v>0.56647999999999998</v>
      </c>
      <c r="BR20" s="21">
        <v>0.56647999999999998</v>
      </c>
      <c r="BS20" s="21">
        <v>0.56647999999999998</v>
      </c>
      <c r="BT20" s="21">
        <v>0.56647999999999998</v>
      </c>
      <c r="BU20" s="21">
        <v>0.56647999999999998</v>
      </c>
      <c r="BV20" s="21">
        <v>0.56647999999999998</v>
      </c>
      <c r="BW20" s="21">
        <v>0.56647999999999998</v>
      </c>
      <c r="BX20" s="21">
        <v>0.56647999999999998</v>
      </c>
      <c r="BY20" s="21">
        <v>0.56647999999999998</v>
      </c>
      <c r="BZ20" s="21">
        <v>0.56647999999999998</v>
      </c>
      <c r="CA20" s="21">
        <v>0.56647999999999998</v>
      </c>
      <c r="CB20" s="21">
        <v>0.56647999999999998</v>
      </c>
      <c r="CC20" s="21">
        <v>0.56647999999999998</v>
      </c>
      <c r="CD20" s="21">
        <v>0.56647999999999998</v>
      </c>
    </row>
    <row r="21" spans="1:82" x14ac:dyDescent="0.25">
      <c r="A21" s="19" t="s">
        <v>49</v>
      </c>
      <c r="B21" s="21">
        <v>0.46382000000000001</v>
      </c>
      <c r="C21" s="21">
        <v>0</v>
      </c>
      <c r="D21" s="21">
        <v>0</v>
      </c>
      <c r="E21" s="21">
        <v>0.61500999999999995</v>
      </c>
      <c r="F21" s="21">
        <v>0.41929</v>
      </c>
      <c r="G21" s="21">
        <v>0.38865</v>
      </c>
      <c r="H21" s="21">
        <v>0.41474</v>
      </c>
      <c r="I21" s="21">
        <v>0.41713</v>
      </c>
      <c r="J21" s="21">
        <v>2.2326600000000001</v>
      </c>
      <c r="K21" s="21">
        <v>2.2313299999999998</v>
      </c>
      <c r="L21" s="21">
        <v>2.2416399999999999</v>
      </c>
      <c r="M21" s="21">
        <v>2.23963</v>
      </c>
      <c r="N21" s="21">
        <v>2.23278</v>
      </c>
      <c r="O21" s="21">
        <v>2.2420300000000002</v>
      </c>
      <c r="P21" s="21">
        <v>2.2360899999999999</v>
      </c>
      <c r="Q21" s="21">
        <v>2.2369699999999999</v>
      </c>
      <c r="R21" s="21">
        <v>2.23651</v>
      </c>
      <c r="S21" s="21">
        <v>2.2364099999999998</v>
      </c>
      <c r="T21" s="21">
        <v>0.53952</v>
      </c>
      <c r="U21" s="21">
        <v>0.53625</v>
      </c>
      <c r="V21" s="21">
        <v>0.54015000000000002</v>
      </c>
      <c r="W21" s="21">
        <v>0.55093000000000003</v>
      </c>
      <c r="X21" s="21">
        <v>0.54757</v>
      </c>
      <c r="Y21" s="21">
        <v>0.55467999999999995</v>
      </c>
      <c r="Z21" s="21">
        <v>0.5575</v>
      </c>
      <c r="AA21" s="21">
        <v>-4.3351899999999999</v>
      </c>
      <c r="AB21" s="21">
        <v>-4.3340300000000003</v>
      </c>
      <c r="AC21" s="21">
        <v>-4.3297400000000001</v>
      </c>
      <c r="AD21" s="21">
        <v>-4.3346499999999999</v>
      </c>
      <c r="AE21" s="21">
        <v>-9.6195500000000003</v>
      </c>
      <c r="AF21" s="21">
        <v>-9.6194400000000009</v>
      </c>
      <c r="AG21" s="21">
        <v>-9.6219199999999994</v>
      </c>
      <c r="AH21" s="21">
        <v>-9.6119500000000002</v>
      </c>
      <c r="AI21" s="21">
        <v>-9.6175800000000002</v>
      </c>
      <c r="AJ21" s="21">
        <v>-9.6186600000000002</v>
      </c>
      <c r="AK21" s="21">
        <v>-9.6119500000000002</v>
      </c>
      <c r="AL21" s="21">
        <v>-9.6140000000000008</v>
      </c>
      <c r="AM21" s="21">
        <v>-9.6127400000000005</v>
      </c>
      <c r="AN21" s="21">
        <v>0.41037000000000001</v>
      </c>
      <c r="AO21" s="21">
        <v>0.41860000000000003</v>
      </c>
      <c r="AP21" s="21">
        <v>0.40703</v>
      </c>
      <c r="AQ21" s="21">
        <v>0.41152</v>
      </c>
      <c r="AR21" s="21">
        <v>0.41426000000000002</v>
      </c>
      <c r="AS21" s="21">
        <v>0.41835</v>
      </c>
      <c r="AT21" s="21">
        <v>0.42603000000000002</v>
      </c>
      <c r="AU21" s="21">
        <v>0.40260000000000001</v>
      </c>
      <c r="AV21" s="21">
        <v>0.39971000000000001</v>
      </c>
      <c r="AW21" s="21">
        <v>0.41666999999999998</v>
      </c>
      <c r="AX21" s="21">
        <v>0.43057000000000001</v>
      </c>
      <c r="AY21" s="21">
        <v>0.44883000000000001</v>
      </c>
      <c r="AZ21" s="21">
        <v>0.56179999999999997</v>
      </c>
      <c r="BA21" s="21">
        <v>0.56179999999999997</v>
      </c>
      <c r="BB21" s="21">
        <v>0.39987</v>
      </c>
      <c r="BC21" s="21">
        <v>0.39987</v>
      </c>
      <c r="BD21" s="21">
        <v>0.39987</v>
      </c>
      <c r="BE21" s="21">
        <v>0.39987</v>
      </c>
      <c r="BF21" s="21">
        <v>0.39987</v>
      </c>
      <c r="BG21" s="21">
        <v>0.39987</v>
      </c>
      <c r="BH21" s="21">
        <v>0.39987</v>
      </c>
      <c r="BI21" s="21">
        <v>0.39987</v>
      </c>
      <c r="BJ21" s="21">
        <v>0.39987</v>
      </c>
      <c r="BK21" s="21">
        <v>0.39987</v>
      </c>
      <c r="BL21" s="21">
        <v>0.39987</v>
      </c>
      <c r="BM21" s="21">
        <v>0.39987</v>
      </c>
      <c r="BN21" s="21">
        <v>0.39987</v>
      </c>
      <c r="BO21" s="21">
        <v>0.39987</v>
      </c>
      <c r="BP21" s="21">
        <v>0.39987</v>
      </c>
      <c r="BQ21" s="21">
        <v>0.39987</v>
      </c>
      <c r="BR21" s="21">
        <v>0.39987</v>
      </c>
      <c r="BS21" s="21">
        <v>0.39987</v>
      </c>
      <c r="BT21" s="21">
        <v>0.39987</v>
      </c>
      <c r="BU21" s="21">
        <v>0.39987</v>
      </c>
      <c r="BV21" s="21">
        <v>0.39987</v>
      </c>
      <c r="BW21" s="21">
        <v>0.39987</v>
      </c>
      <c r="BX21" s="21">
        <v>0.39987</v>
      </c>
      <c r="BY21" s="21">
        <v>0.39987</v>
      </c>
      <c r="BZ21" s="21">
        <v>0.39987</v>
      </c>
      <c r="CA21" s="21">
        <v>0.39987</v>
      </c>
      <c r="CB21" s="21">
        <v>0.39987</v>
      </c>
      <c r="CC21" s="21">
        <v>0.39987</v>
      </c>
      <c r="CD21" s="21">
        <v>0.39987</v>
      </c>
    </row>
    <row r="22" spans="1:82" x14ac:dyDescent="0.25">
      <c r="A22" s="19" t="s">
        <v>50</v>
      </c>
      <c r="B22" s="21">
        <v>0.74212</v>
      </c>
      <c r="C22" s="21">
        <v>0</v>
      </c>
      <c r="D22" s="21">
        <v>0</v>
      </c>
      <c r="E22" s="21">
        <v>0.36899999999999999</v>
      </c>
      <c r="F22" s="21">
        <v>1.10063</v>
      </c>
      <c r="G22" s="21">
        <v>0.97162999999999999</v>
      </c>
      <c r="H22" s="21">
        <v>0.95145000000000002</v>
      </c>
      <c r="I22" s="21">
        <v>0.94618000000000002</v>
      </c>
      <c r="J22" s="21">
        <v>10.69909</v>
      </c>
      <c r="K22" s="21">
        <v>10.69918</v>
      </c>
      <c r="L22" s="21">
        <v>10.69483</v>
      </c>
      <c r="M22" s="21">
        <v>10.70445</v>
      </c>
      <c r="N22" s="21">
        <v>10.69542</v>
      </c>
      <c r="O22" s="21">
        <v>10.68793</v>
      </c>
      <c r="P22" s="21">
        <v>10.708629999999999</v>
      </c>
      <c r="Q22" s="21">
        <v>10.69905</v>
      </c>
      <c r="R22" s="21">
        <v>10.700469999999999</v>
      </c>
      <c r="S22" s="21">
        <v>10.69834</v>
      </c>
      <c r="T22" s="21">
        <v>0.84096000000000004</v>
      </c>
      <c r="U22" s="21">
        <v>0.70625000000000004</v>
      </c>
      <c r="V22" s="21">
        <v>0.60946999999999996</v>
      </c>
      <c r="W22" s="21">
        <v>0.51061999999999996</v>
      </c>
      <c r="X22" s="21">
        <v>0.47566000000000003</v>
      </c>
      <c r="Y22" s="21">
        <v>0.4335</v>
      </c>
      <c r="Z22" s="21">
        <v>0.40582000000000001</v>
      </c>
      <c r="AA22" s="21">
        <v>-14.09487</v>
      </c>
      <c r="AB22" s="21">
        <v>-14.07916</v>
      </c>
      <c r="AC22" s="21">
        <v>-14.094440000000001</v>
      </c>
      <c r="AD22" s="21">
        <v>-14.09226</v>
      </c>
      <c r="AE22" s="21">
        <v>-25.736509999999999</v>
      </c>
      <c r="AF22" s="21">
        <v>-25.732099999999999</v>
      </c>
      <c r="AG22" s="21">
        <v>-25.729590000000002</v>
      </c>
      <c r="AH22" s="21">
        <v>-25.724740000000001</v>
      </c>
      <c r="AI22" s="21">
        <v>-25.725650000000002</v>
      </c>
      <c r="AJ22" s="21">
        <v>-25.736319999999999</v>
      </c>
      <c r="AK22" s="21">
        <v>-25.72983</v>
      </c>
      <c r="AL22" s="21">
        <v>-25.71659</v>
      </c>
      <c r="AM22" s="21">
        <v>-25.720269999999999</v>
      </c>
      <c r="AN22" s="21">
        <v>0.95032000000000005</v>
      </c>
      <c r="AO22" s="21">
        <v>0.93023</v>
      </c>
      <c r="AP22" s="21">
        <v>0.96401000000000003</v>
      </c>
      <c r="AQ22" s="21">
        <v>0.93827000000000005</v>
      </c>
      <c r="AR22" s="21">
        <v>0.93208999999999997</v>
      </c>
      <c r="AS22" s="21">
        <v>0.92966000000000004</v>
      </c>
      <c r="AT22" s="21">
        <v>0.96823999999999999</v>
      </c>
      <c r="AU22" s="21">
        <v>0.89810999999999996</v>
      </c>
      <c r="AV22" s="21">
        <v>0.94477</v>
      </c>
      <c r="AW22" s="21">
        <v>0.95833000000000002</v>
      </c>
      <c r="AX22" s="21">
        <v>1.13025</v>
      </c>
      <c r="AY22" s="21">
        <v>0.80789999999999995</v>
      </c>
      <c r="AZ22" s="21">
        <v>0.44944000000000001</v>
      </c>
      <c r="BA22" s="21">
        <v>0.44944000000000001</v>
      </c>
      <c r="BB22" s="21">
        <v>0.5998</v>
      </c>
      <c r="BC22" s="21">
        <v>0.5998</v>
      </c>
      <c r="BD22" s="21">
        <v>0.5998</v>
      </c>
      <c r="BE22" s="21">
        <v>0.5998</v>
      </c>
      <c r="BF22" s="21">
        <v>0.5998</v>
      </c>
      <c r="BG22" s="21">
        <v>0.5998</v>
      </c>
      <c r="BH22" s="21">
        <v>0.5998</v>
      </c>
      <c r="BI22" s="21">
        <v>0.5998</v>
      </c>
      <c r="BJ22" s="21">
        <v>0.5998</v>
      </c>
      <c r="BK22" s="21">
        <v>0.5998</v>
      </c>
      <c r="BL22" s="21">
        <v>0.5998</v>
      </c>
      <c r="BM22" s="21">
        <v>0.5998</v>
      </c>
      <c r="BN22" s="21">
        <v>0.5998</v>
      </c>
      <c r="BO22" s="21">
        <v>0.5998</v>
      </c>
      <c r="BP22" s="21">
        <v>0.5998</v>
      </c>
      <c r="BQ22" s="21">
        <v>0.5998</v>
      </c>
      <c r="BR22" s="21">
        <v>0.5998</v>
      </c>
      <c r="BS22" s="21">
        <v>0.5998</v>
      </c>
      <c r="BT22" s="21">
        <v>0.5998</v>
      </c>
      <c r="BU22" s="21">
        <v>0.5998</v>
      </c>
      <c r="BV22" s="21">
        <v>0.5998</v>
      </c>
      <c r="BW22" s="21">
        <v>0.5998</v>
      </c>
      <c r="BX22" s="21">
        <v>0.5998</v>
      </c>
      <c r="BY22" s="21">
        <v>0.5998</v>
      </c>
      <c r="BZ22" s="21">
        <v>0.5998</v>
      </c>
      <c r="CA22" s="21">
        <v>0.5998</v>
      </c>
      <c r="CB22" s="21">
        <v>0.5998</v>
      </c>
      <c r="CC22" s="21">
        <v>0.5998</v>
      </c>
      <c r="CD22" s="21">
        <v>0.5998</v>
      </c>
    </row>
    <row r="23" spans="1:82" x14ac:dyDescent="0.25">
      <c r="A23" s="20"/>
      <c r="B23" s="20"/>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3" t="s">
        <v>51</v>
      </c>
      <c r="B24" s="16">
        <v>1970</v>
      </c>
      <c r="C24" s="3">
        <v>1971</v>
      </c>
      <c r="D24" s="3">
        <v>1972</v>
      </c>
      <c r="E24" s="3">
        <v>1973</v>
      </c>
      <c r="F24" s="3">
        <v>1974</v>
      </c>
      <c r="G24" s="3">
        <v>1975</v>
      </c>
      <c r="H24" s="3">
        <v>1976</v>
      </c>
      <c r="I24" s="3">
        <v>1977</v>
      </c>
      <c r="J24" s="3">
        <v>1978</v>
      </c>
      <c r="K24" s="3">
        <v>1979</v>
      </c>
      <c r="L24" s="3">
        <v>1980</v>
      </c>
      <c r="M24" s="3">
        <v>1981</v>
      </c>
      <c r="N24" s="3">
        <v>1982</v>
      </c>
      <c r="O24" s="3">
        <v>1983</v>
      </c>
      <c r="P24" s="3">
        <v>1984</v>
      </c>
      <c r="Q24" s="3">
        <v>1985</v>
      </c>
      <c r="R24" s="3">
        <v>1986</v>
      </c>
      <c r="S24" s="3">
        <v>1987</v>
      </c>
      <c r="T24" s="3">
        <v>1988</v>
      </c>
      <c r="U24" s="3">
        <v>1989</v>
      </c>
      <c r="V24" s="3">
        <v>1990</v>
      </c>
      <c r="W24" s="3">
        <v>1991</v>
      </c>
      <c r="X24" s="3">
        <v>1992</v>
      </c>
      <c r="Y24" s="3">
        <v>1993</v>
      </c>
      <c r="Z24" s="3">
        <v>1994</v>
      </c>
      <c r="AA24" s="3">
        <v>1995</v>
      </c>
      <c r="AB24" s="3">
        <v>1996</v>
      </c>
      <c r="AC24" s="3">
        <v>1997</v>
      </c>
      <c r="AD24" s="3">
        <v>1998</v>
      </c>
      <c r="AE24" s="3">
        <v>1999</v>
      </c>
      <c r="AF24" s="3">
        <v>2000</v>
      </c>
      <c r="AG24" s="3">
        <v>2001</v>
      </c>
      <c r="AH24" s="3">
        <v>2002</v>
      </c>
      <c r="AI24" s="3">
        <v>2003</v>
      </c>
      <c r="AJ24" s="3">
        <v>2004</v>
      </c>
      <c r="AK24" s="3">
        <v>2005</v>
      </c>
      <c r="AL24" s="3">
        <v>2006</v>
      </c>
      <c r="AM24" s="3">
        <v>2007</v>
      </c>
      <c r="AN24" s="3">
        <v>2008</v>
      </c>
      <c r="AO24" s="3">
        <v>2009</v>
      </c>
      <c r="AP24" s="3">
        <v>2010</v>
      </c>
      <c r="AQ24" s="3">
        <v>2011</v>
      </c>
      <c r="AR24" s="3">
        <v>2012</v>
      </c>
      <c r="AS24" s="3">
        <v>2013</v>
      </c>
      <c r="AT24" s="3">
        <v>2014</v>
      </c>
      <c r="AU24" s="3">
        <v>2015</v>
      </c>
      <c r="AV24" s="3">
        <v>2016</v>
      </c>
      <c r="AW24" s="3">
        <v>2017</v>
      </c>
      <c r="AX24" s="3">
        <v>2018</v>
      </c>
      <c r="AY24" s="3">
        <v>2019</v>
      </c>
      <c r="AZ24" s="3">
        <v>2020</v>
      </c>
      <c r="BA24" s="3">
        <v>2021</v>
      </c>
      <c r="BB24" s="3">
        <v>2022</v>
      </c>
      <c r="BC24" s="3">
        <v>2023</v>
      </c>
      <c r="BD24" s="3">
        <v>2024</v>
      </c>
      <c r="BE24" s="3">
        <v>2025</v>
      </c>
      <c r="BF24" s="3">
        <v>2026</v>
      </c>
      <c r="BG24" s="3">
        <v>2027</v>
      </c>
      <c r="BH24" s="3">
        <v>2028</v>
      </c>
      <c r="BI24" s="3">
        <v>2029</v>
      </c>
      <c r="BJ24" s="3">
        <v>2030</v>
      </c>
      <c r="BK24" s="3">
        <v>2031</v>
      </c>
      <c r="BL24" s="3">
        <v>2032</v>
      </c>
      <c r="BM24" s="3">
        <v>2033</v>
      </c>
      <c r="BN24" s="3">
        <v>2034</v>
      </c>
      <c r="BO24" s="3">
        <v>2035</v>
      </c>
      <c r="BP24" s="3">
        <v>2036</v>
      </c>
      <c r="BQ24" s="3">
        <v>2037</v>
      </c>
      <c r="BR24" s="3">
        <v>2038</v>
      </c>
      <c r="BS24" s="3">
        <v>2039</v>
      </c>
      <c r="BT24" s="3">
        <v>2040</v>
      </c>
      <c r="BU24" s="3">
        <v>2041</v>
      </c>
      <c r="BV24" s="3">
        <v>2042</v>
      </c>
      <c r="BW24" s="3">
        <v>2043</v>
      </c>
      <c r="BX24" s="3">
        <v>2044</v>
      </c>
      <c r="BY24" s="3">
        <v>2045</v>
      </c>
      <c r="BZ24" s="3">
        <v>2046</v>
      </c>
      <c r="CA24" s="3">
        <v>2047</v>
      </c>
      <c r="CB24" s="3">
        <v>2048</v>
      </c>
      <c r="CC24" s="3">
        <v>2049</v>
      </c>
      <c r="CD24" s="3">
        <v>2050</v>
      </c>
    </row>
    <row r="25" spans="1:82" x14ac:dyDescent="0.25">
      <c r="A25" s="19" t="s">
        <v>34</v>
      </c>
      <c r="B25" s="21">
        <v>5.9757199999999999</v>
      </c>
      <c r="C25" s="21">
        <v>6.1624600000000003</v>
      </c>
      <c r="D25" s="21">
        <v>4</v>
      </c>
      <c r="E25" s="21">
        <v>5.9113300000000004</v>
      </c>
      <c r="F25" s="21">
        <v>5.9255399999999998</v>
      </c>
      <c r="G25" s="21">
        <v>5.9097999999999997</v>
      </c>
      <c r="H25" s="21">
        <v>5.9168700000000003</v>
      </c>
      <c r="I25" s="21">
        <v>5.9255500000000003</v>
      </c>
      <c r="J25" s="21">
        <v>14.48908</v>
      </c>
      <c r="K25" s="21">
        <v>14.485139999999999</v>
      </c>
      <c r="L25" s="21">
        <v>14.481809999999999</v>
      </c>
      <c r="M25" s="21">
        <v>14.488770000000001</v>
      </c>
      <c r="N25" s="21">
        <v>14.48948</v>
      </c>
      <c r="O25" s="21">
        <v>14.48638</v>
      </c>
      <c r="P25" s="21">
        <v>14.488429999999999</v>
      </c>
      <c r="Q25" s="21">
        <v>14.485480000000001</v>
      </c>
      <c r="R25" s="21">
        <v>14.48535</v>
      </c>
      <c r="S25" s="21">
        <v>14.48606</v>
      </c>
      <c r="T25" s="21">
        <v>18.291450000000001</v>
      </c>
      <c r="U25" s="21">
        <v>18.181419999999999</v>
      </c>
      <c r="V25" s="21">
        <v>18.07694</v>
      </c>
      <c r="W25" s="21">
        <v>17.987259999999999</v>
      </c>
      <c r="X25" s="21">
        <v>17.951000000000001</v>
      </c>
      <c r="Y25" s="21">
        <v>17.961010000000002</v>
      </c>
      <c r="Z25" s="21">
        <v>17.927869999999999</v>
      </c>
      <c r="AA25" s="21">
        <v>22.104859999999999</v>
      </c>
      <c r="AB25" s="21">
        <v>22.10061</v>
      </c>
      <c r="AC25" s="21">
        <v>22.10257</v>
      </c>
      <c r="AD25" s="21">
        <v>22.101199999999999</v>
      </c>
      <c r="AE25" s="21">
        <v>91.360209999999995</v>
      </c>
      <c r="AF25" s="21">
        <v>91.327680000000001</v>
      </c>
      <c r="AG25" s="21">
        <v>91.385959999999997</v>
      </c>
      <c r="AH25" s="21">
        <v>91.402709999999999</v>
      </c>
      <c r="AI25" s="21">
        <v>91.344319999999996</v>
      </c>
      <c r="AJ25" s="21">
        <v>91.415639999999996</v>
      </c>
      <c r="AK25" s="21">
        <v>91.377380000000002</v>
      </c>
      <c r="AL25" s="21">
        <v>91.300629999999998</v>
      </c>
      <c r="AM25" s="21">
        <v>91.350629999999995</v>
      </c>
      <c r="AN25" s="21">
        <v>5.91934</v>
      </c>
      <c r="AO25" s="21">
        <v>5.9235100000000003</v>
      </c>
      <c r="AP25" s="21">
        <v>5.9316599999999999</v>
      </c>
      <c r="AQ25" s="21">
        <v>5.9095399999999998</v>
      </c>
      <c r="AR25" s="21">
        <v>5.9285600000000001</v>
      </c>
      <c r="AS25" s="21">
        <v>5.9115599999999997</v>
      </c>
      <c r="AT25" s="21">
        <v>5.9086499999999997</v>
      </c>
      <c r="AU25" s="21">
        <v>5.9316800000000001</v>
      </c>
      <c r="AV25" s="21">
        <v>5.9359099999999998</v>
      </c>
      <c r="AW25" s="21">
        <v>5.88727</v>
      </c>
      <c r="AX25" s="21">
        <v>5.8982700000000001</v>
      </c>
      <c r="AY25" s="21">
        <v>5.9245999999999999</v>
      </c>
      <c r="AZ25" s="21">
        <v>5.8757099999999998</v>
      </c>
      <c r="BA25" s="21">
        <v>5.8757099999999998</v>
      </c>
      <c r="BB25" s="21">
        <v>5.9392699999999996</v>
      </c>
      <c r="BC25" s="21">
        <v>5.9392699999999996</v>
      </c>
      <c r="BD25" s="21">
        <v>5.9392699999999996</v>
      </c>
      <c r="BE25" s="21">
        <v>5.9392699999999996</v>
      </c>
      <c r="BF25" s="21">
        <v>5.9392699999999996</v>
      </c>
      <c r="BG25" s="21">
        <v>5.9392699999999996</v>
      </c>
      <c r="BH25" s="21">
        <v>5.9392699999999996</v>
      </c>
      <c r="BI25" s="21">
        <v>5.9392699999999996</v>
      </c>
      <c r="BJ25" s="21">
        <v>5.9392699999999996</v>
      </c>
      <c r="BK25" s="21">
        <v>5.9392699999999996</v>
      </c>
      <c r="BL25" s="21">
        <v>5.9392699999999996</v>
      </c>
      <c r="BM25" s="21">
        <v>5.9392699999999996</v>
      </c>
      <c r="BN25" s="21">
        <v>5.9392699999999996</v>
      </c>
      <c r="BO25" s="21">
        <v>5.9392699999999996</v>
      </c>
      <c r="BP25" s="21">
        <v>5.9392699999999996</v>
      </c>
      <c r="BQ25" s="21">
        <v>5.9392699999999996</v>
      </c>
      <c r="BR25" s="21">
        <v>5.9392699999999996</v>
      </c>
      <c r="BS25" s="21">
        <v>5.9392699999999996</v>
      </c>
      <c r="BT25" s="21">
        <v>5.9392699999999996</v>
      </c>
      <c r="BU25" s="21">
        <v>5.9392699999999996</v>
      </c>
      <c r="BV25" s="21">
        <v>5.9392699999999996</v>
      </c>
      <c r="BW25" s="21">
        <v>5.9392699999999996</v>
      </c>
      <c r="BX25" s="21">
        <v>5.9392699999999996</v>
      </c>
      <c r="BY25" s="21">
        <v>5.9392699999999996</v>
      </c>
      <c r="BZ25" s="21">
        <v>5.9392699999999996</v>
      </c>
      <c r="CA25" s="21">
        <v>5.9392699999999996</v>
      </c>
      <c r="CB25" s="21">
        <v>5.9392699999999996</v>
      </c>
      <c r="CC25" s="21">
        <v>5.9392699999999996</v>
      </c>
      <c r="CD25" s="21">
        <v>5.9392699999999996</v>
      </c>
    </row>
    <row r="26" spans="1:82" x14ac:dyDescent="0.25">
      <c r="A26" s="18" t="s">
        <v>35</v>
      </c>
      <c r="B26" s="21">
        <v>2.7077499999999999</v>
      </c>
      <c r="C26" s="21">
        <v>2.8011200000000001</v>
      </c>
      <c r="D26" s="21">
        <v>0</v>
      </c>
      <c r="E26" s="21">
        <v>2.7093600000000002</v>
      </c>
      <c r="F26" s="21">
        <v>2.56948</v>
      </c>
      <c r="G26" s="21">
        <v>2.6049799999999999</v>
      </c>
      <c r="H26" s="21">
        <v>2.6650399999999999</v>
      </c>
      <c r="I26" s="21">
        <v>2.63131</v>
      </c>
      <c r="J26" s="21">
        <v>8.8280700000000003</v>
      </c>
      <c r="K26" s="21">
        <v>8.8280899999999995</v>
      </c>
      <c r="L26" s="21">
        <v>8.83066</v>
      </c>
      <c r="M26" s="21">
        <v>8.8282600000000002</v>
      </c>
      <c r="N26" s="21">
        <v>8.8303600000000007</v>
      </c>
      <c r="O26" s="21">
        <v>8.8304100000000005</v>
      </c>
      <c r="P26" s="21">
        <v>8.8299800000000008</v>
      </c>
      <c r="Q26" s="21">
        <v>8.8328199999999999</v>
      </c>
      <c r="R26" s="21">
        <v>8.8299800000000008</v>
      </c>
      <c r="S26" s="21">
        <v>8.82972</v>
      </c>
      <c r="T26" s="21">
        <v>14.70257</v>
      </c>
      <c r="U26" s="21">
        <v>14.812049999999999</v>
      </c>
      <c r="V26" s="21">
        <v>14.8545</v>
      </c>
      <c r="W26" s="21">
        <v>14.82803</v>
      </c>
      <c r="X26" s="21">
        <v>14.745839999999999</v>
      </c>
      <c r="Y26" s="21">
        <v>14.611700000000001</v>
      </c>
      <c r="Z26" s="21">
        <v>14.553190000000001</v>
      </c>
      <c r="AA26" s="21">
        <v>24.628139999999998</v>
      </c>
      <c r="AB26" s="21">
        <v>24.62471</v>
      </c>
      <c r="AC26" s="21">
        <v>24.629840000000002</v>
      </c>
      <c r="AD26" s="21">
        <v>24.631219999999999</v>
      </c>
      <c r="AE26" s="21">
        <v>71.880080000000007</v>
      </c>
      <c r="AF26" s="21">
        <v>71.871210000000005</v>
      </c>
      <c r="AG26" s="21">
        <v>71.912279999999996</v>
      </c>
      <c r="AH26" s="21">
        <v>71.945700000000002</v>
      </c>
      <c r="AI26" s="21">
        <v>71.892830000000004</v>
      </c>
      <c r="AJ26" s="21">
        <v>71.905730000000005</v>
      </c>
      <c r="AK26" s="21">
        <v>71.90849</v>
      </c>
      <c r="AL26" s="21">
        <v>71.86806</v>
      </c>
      <c r="AM26" s="21">
        <v>71.900639999999996</v>
      </c>
      <c r="AN26" s="21">
        <v>2.66696</v>
      </c>
      <c r="AO26" s="21">
        <v>2.6352600000000002</v>
      </c>
      <c r="AP26" s="21">
        <v>2.6434600000000001</v>
      </c>
      <c r="AQ26" s="21">
        <v>2.6576399999999998</v>
      </c>
      <c r="AR26" s="21">
        <v>2.6678500000000001</v>
      </c>
      <c r="AS26" s="21">
        <v>2.6532200000000001</v>
      </c>
      <c r="AT26" s="21">
        <v>2.6433399999999998</v>
      </c>
      <c r="AU26" s="21">
        <v>2.6397499999999998</v>
      </c>
      <c r="AV26" s="21">
        <v>2.6219999999999999</v>
      </c>
      <c r="AW26" s="21">
        <v>2.6304799999999999</v>
      </c>
      <c r="AX26" s="21">
        <v>2.6515200000000001</v>
      </c>
      <c r="AY26" s="21">
        <v>2.6930000000000001</v>
      </c>
      <c r="AZ26" s="21">
        <v>2.5988699999999998</v>
      </c>
      <c r="BA26" s="21">
        <v>2.5988699999999998</v>
      </c>
      <c r="BB26" s="21">
        <v>2.6025999999999998</v>
      </c>
      <c r="BC26" s="21">
        <v>2.6025999999999998</v>
      </c>
      <c r="BD26" s="21">
        <v>2.6025999999999998</v>
      </c>
      <c r="BE26" s="21">
        <v>2.6025999999999998</v>
      </c>
      <c r="BF26" s="21">
        <v>2.6025999999999998</v>
      </c>
      <c r="BG26" s="21">
        <v>2.6025999999999998</v>
      </c>
      <c r="BH26" s="21">
        <v>2.6025999999999998</v>
      </c>
      <c r="BI26" s="21">
        <v>2.6025999999999998</v>
      </c>
      <c r="BJ26" s="21">
        <v>2.6025999999999998</v>
      </c>
      <c r="BK26" s="21">
        <v>2.6025999999999998</v>
      </c>
      <c r="BL26" s="21">
        <v>2.6025999999999998</v>
      </c>
      <c r="BM26" s="21">
        <v>2.6025999999999998</v>
      </c>
      <c r="BN26" s="21">
        <v>2.6025999999999998</v>
      </c>
      <c r="BO26" s="21">
        <v>2.6025999999999998</v>
      </c>
      <c r="BP26" s="21">
        <v>2.6025999999999998</v>
      </c>
      <c r="BQ26" s="21">
        <v>2.6025999999999998</v>
      </c>
      <c r="BR26" s="21">
        <v>2.6025999999999998</v>
      </c>
      <c r="BS26" s="21">
        <v>2.6025999999999998</v>
      </c>
      <c r="BT26" s="21">
        <v>2.6025999999999998</v>
      </c>
      <c r="BU26" s="21">
        <v>2.6025999999999998</v>
      </c>
      <c r="BV26" s="21">
        <v>2.6025999999999998</v>
      </c>
      <c r="BW26" s="21">
        <v>2.6025999999999998</v>
      </c>
      <c r="BX26" s="21">
        <v>2.6025999999999998</v>
      </c>
      <c r="BY26" s="21">
        <v>2.6025999999999998</v>
      </c>
      <c r="BZ26" s="21">
        <v>2.6025999999999998</v>
      </c>
      <c r="CA26" s="21">
        <v>2.6025999999999998</v>
      </c>
      <c r="CB26" s="21">
        <v>2.6025999999999998</v>
      </c>
      <c r="CC26" s="21">
        <v>2.6025999999999998</v>
      </c>
      <c r="CD26" s="21">
        <v>2.6025999999999998</v>
      </c>
    </row>
    <row r="27" spans="1:82" x14ac:dyDescent="0.25">
      <c r="A27" s="19" t="s">
        <v>36</v>
      </c>
      <c r="B27" s="21">
        <v>2.8011200000000001</v>
      </c>
      <c r="C27" s="21">
        <v>2.52101</v>
      </c>
      <c r="D27" s="21">
        <v>0</v>
      </c>
      <c r="E27" s="21">
        <v>2.7093600000000002</v>
      </c>
      <c r="F27" s="21">
        <v>2.6743600000000001</v>
      </c>
      <c r="G27" s="21">
        <v>2.6438600000000001</v>
      </c>
      <c r="H27" s="21">
        <v>2.64059</v>
      </c>
      <c r="I27" s="21">
        <v>2.6415099999999998</v>
      </c>
      <c r="J27" s="21">
        <v>9.8874399999999998</v>
      </c>
      <c r="K27" s="21">
        <v>9.8836700000000004</v>
      </c>
      <c r="L27" s="21">
        <v>9.8826800000000006</v>
      </c>
      <c r="M27" s="21">
        <v>9.8817900000000005</v>
      </c>
      <c r="N27" s="21">
        <v>9.88523</v>
      </c>
      <c r="O27" s="21">
        <v>9.88232</v>
      </c>
      <c r="P27" s="21">
        <v>9.8832599999999999</v>
      </c>
      <c r="Q27" s="21">
        <v>9.8844100000000008</v>
      </c>
      <c r="R27" s="21">
        <v>9.8838200000000001</v>
      </c>
      <c r="S27" s="21">
        <v>9.8843099999999993</v>
      </c>
      <c r="T27" s="21">
        <v>11.793279999999999</v>
      </c>
      <c r="U27" s="21">
        <v>11.88969</v>
      </c>
      <c r="V27" s="21">
        <v>12.032109999999999</v>
      </c>
      <c r="W27" s="21">
        <v>12.216559999999999</v>
      </c>
      <c r="X27" s="21">
        <v>12.406230000000001</v>
      </c>
      <c r="Y27" s="21">
        <v>12.55616</v>
      </c>
      <c r="Z27" s="21">
        <v>12.668519999999999</v>
      </c>
      <c r="AA27" s="21">
        <v>14.203340000000001</v>
      </c>
      <c r="AB27" s="21">
        <v>14.198399999999999</v>
      </c>
      <c r="AC27" s="21">
        <v>14.19938</v>
      </c>
      <c r="AD27" s="21">
        <v>14.19811</v>
      </c>
      <c r="AE27" s="21">
        <v>1.0929</v>
      </c>
      <c r="AF27" s="21">
        <v>1.1078399999999999</v>
      </c>
      <c r="AG27" s="21">
        <v>1.08772</v>
      </c>
      <c r="AH27" s="21">
        <v>1.10608</v>
      </c>
      <c r="AI27" s="21">
        <v>1.09385</v>
      </c>
      <c r="AJ27" s="21">
        <v>1.10816</v>
      </c>
      <c r="AK27" s="21">
        <v>1.10382</v>
      </c>
      <c r="AL27" s="21">
        <v>1.0938300000000001</v>
      </c>
      <c r="AM27" s="21">
        <v>1.1088899999999999</v>
      </c>
      <c r="AN27" s="21">
        <v>2.64527</v>
      </c>
      <c r="AO27" s="21">
        <v>2.6352600000000002</v>
      </c>
      <c r="AP27" s="21">
        <v>2.6219600000000001</v>
      </c>
      <c r="AQ27" s="21">
        <v>2.64114</v>
      </c>
      <c r="AR27" s="21">
        <v>2.6382099999999999</v>
      </c>
      <c r="AS27" s="21">
        <v>2.6377000000000002</v>
      </c>
      <c r="AT27" s="21">
        <v>2.62391</v>
      </c>
      <c r="AU27" s="21">
        <v>2.6397499999999998</v>
      </c>
      <c r="AV27" s="21">
        <v>2.6584099999999999</v>
      </c>
      <c r="AW27" s="21">
        <v>2.6304799999999999</v>
      </c>
      <c r="AX27" s="21">
        <v>2.6515200000000001</v>
      </c>
      <c r="AY27" s="21">
        <v>2.6930000000000001</v>
      </c>
      <c r="AZ27" s="21">
        <v>2.5988699999999998</v>
      </c>
      <c r="BA27" s="21">
        <v>2.5988699999999998</v>
      </c>
      <c r="BB27" s="21">
        <v>2.6359699999999999</v>
      </c>
      <c r="BC27" s="21">
        <v>2.6359699999999999</v>
      </c>
      <c r="BD27" s="21">
        <v>2.6359699999999999</v>
      </c>
      <c r="BE27" s="21">
        <v>2.6359699999999999</v>
      </c>
      <c r="BF27" s="21">
        <v>2.6359699999999999</v>
      </c>
      <c r="BG27" s="21">
        <v>2.6359699999999999</v>
      </c>
      <c r="BH27" s="21">
        <v>2.6359699999999999</v>
      </c>
      <c r="BI27" s="21">
        <v>2.6359699999999999</v>
      </c>
      <c r="BJ27" s="21">
        <v>2.6359699999999999</v>
      </c>
      <c r="BK27" s="21">
        <v>2.6359699999999999</v>
      </c>
      <c r="BL27" s="21">
        <v>2.6359699999999999</v>
      </c>
      <c r="BM27" s="21">
        <v>2.6359699999999999</v>
      </c>
      <c r="BN27" s="21">
        <v>2.6359699999999999</v>
      </c>
      <c r="BO27" s="21">
        <v>2.6359699999999999</v>
      </c>
      <c r="BP27" s="21">
        <v>2.6359699999999999</v>
      </c>
      <c r="BQ27" s="21">
        <v>2.6359699999999999</v>
      </c>
      <c r="BR27" s="21">
        <v>2.6359699999999999</v>
      </c>
      <c r="BS27" s="21">
        <v>2.6359699999999999</v>
      </c>
      <c r="BT27" s="21">
        <v>2.6359699999999999</v>
      </c>
      <c r="BU27" s="21">
        <v>2.6359699999999999</v>
      </c>
      <c r="BV27" s="21">
        <v>2.6359699999999999</v>
      </c>
      <c r="BW27" s="21">
        <v>2.6359699999999999</v>
      </c>
      <c r="BX27" s="21">
        <v>2.6359699999999999</v>
      </c>
      <c r="BY27" s="21">
        <v>2.6359699999999999</v>
      </c>
      <c r="BZ27" s="21">
        <v>2.6359699999999999</v>
      </c>
      <c r="CA27" s="21">
        <v>2.6359699999999999</v>
      </c>
      <c r="CB27" s="21">
        <v>2.6359699999999999</v>
      </c>
      <c r="CC27" s="21">
        <v>2.6359699999999999</v>
      </c>
      <c r="CD27" s="21">
        <v>2.6359699999999999</v>
      </c>
    </row>
    <row r="28" spans="1:82" x14ac:dyDescent="0.25">
      <c r="A28" s="19" t="s">
        <v>37</v>
      </c>
      <c r="B28" s="21">
        <v>11.484590000000001</v>
      </c>
      <c r="C28" s="21">
        <v>11.484590000000001</v>
      </c>
      <c r="D28" s="21">
        <v>16</v>
      </c>
      <c r="E28" s="21">
        <v>11.69951</v>
      </c>
      <c r="F28" s="21">
        <v>11.431570000000001</v>
      </c>
      <c r="G28" s="21">
        <v>11.43079</v>
      </c>
      <c r="H28" s="21">
        <v>11.442539999999999</v>
      </c>
      <c r="I28" s="21">
        <v>11.453340000000001</v>
      </c>
      <c r="J28" s="21">
        <v>24.751709999999999</v>
      </c>
      <c r="K28" s="21">
        <v>24.743639999999999</v>
      </c>
      <c r="L28" s="21">
        <v>24.739930000000001</v>
      </c>
      <c r="M28" s="21">
        <v>24.749120000000001</v>
      </c>
      <c r="N28" s="21">
        <v>24.752870000000001</v>
      </c>
      <c r="O28" s="21">
        <v>24.746390000000002</v>
      </c>
      <c r="P28" s="21">
        <v>24.743259999999999</v>
      </c>
      <c r="Q28" s="21">
        <v>24.74485</v>
      </c>
      <c r="R28" s="21">
        <v>24.742270000000001</v>
      </c>
      <c r="S28" s="21">
        <v>24.744879999999998</v>
      </c>
      <c r="T28" s="21">
        <v>10.443809999999999</v>
      </c>
      <c r="U28" s="21">
        <v>10.29429</v>
      </c>
      <c r="V28" s="21">
        <v>10.177020000000001</v>
      </c>
      <c r="W28" s="21">
        <v>10.10191</v>
      </c>
      <c r="X28" s="21">
        <v>10.08236</v>
      </c>
      <c r="Y28" s="21">
        <v>10.11632</v>
      </c>
      <c r="Z28" s="21">
        <v>10.20304</v>
      </c>
      <c r="AA28" s="21">
        <v>-2.8804699999999999</v>
      </c>
      <c r="AB28" s="21">
        <v>-2.8821300000000001</v>
      </c>
      <c r="AC28" s="21">
        <v>-2.8816299999999999</v>
      </c>
      <c r="AD28" s="21">
        <v>-2.8859300000000001</v>
      </c>
      <c r="AE28" s="21">
        <v>-125.16615</v>
      </c>
      <c r="AF28" s="21">
        <v>-125.13415000000001</v>
      </c>
      <c r="AG28" s="21">
        <v>-125.22807</v>
      </c>
      <c r="AH28" s="21">
        <v>-125.25557000000001</v>
      </c>
      <c r="AI28" s="21">
        <v>-125.15853</v>
      </c>
      <c r="AJ28" s="21">
        <v>-125.20681</v>
      </c>
      <c r="AK28" s="21">
        <v>-125.19597</v>
      </c>
      <c r="AL28" s="21">
        <v>-125.10682</v>
      </c>
      <c r="AM28" s="21">
        <v>-125.17188</v>
      </c>
      <c r="AN28" s="21">
        <v>11.42671</v>
      </c>
      <c r="AO28" s="21">
        <v>11.450559999999999</v>
      </c>
      <c r="AP28" s="21">
        <v>11.476470000000001</v>
      </c>
      <c r="AQ28" s="21">
        <v>11.43942</v>
      </c>
      <c r="AR28" s="21">
        <v>11.427300000000001</v>
      </c>
      <c r="AS28" s="21">
        <v>11.45074</v>
      </c>
      <c r="AT28" s="21">
        <v>11.428570000000001</v>
      </c>
      <c r="AU28" s="21">
        <v>11.428570000000001</v>
      </c>
      <c r="AV28" s="21">
        <v>11.434810000000001</v>
      </c>
      <c r="AW28" s="21">
        <v>11.4405</v>
      </c>
      <c r="AX28" s="21">
        <v>11.47186</v>
      </c>
      <c r="AY28" s="21">
        <v>11.400359999999999</v>
      </c>
      <c r="AZ28" s="21">
        <v>11.63842</v>
      </c>
      <c r="BA28" s="21">
        <v>11.63842</v>
      </c>
      <c r="BB28" s="21">
        <v>11.47814</v>
      </c>
      <c r="BC28" s="21">
        <v>11.47814</v>
      </c>
      <c r="BD28" s="21">
        <v>11.47814</v>
      </c>
      <c r="BE28" s="21">
        <v>11.47814</v>
      </c>
      <c r="BF28" s="21">
        <v>11.47814</v>
      </c>
      <c r="BG28" s="21">
        <v>11.47814</v>
      </c>
      <c r="BH28" s="21">
        <v>11.47814</v>
      </c>
      <c r="BI28" s="21">
        <v>11.47814</v>
      </c>
      <c r="BJ28" s="21">
        <v>11.47814</v>
      </c>
      <c r="BK28" s="21">
        <v>11.47814</v>
      </c>
      <c r="BL28" s="21">
        <v>11.47814</v>
      </c>
      <c r="BM28" s="21">
        <v>11.47814</v>
      </c>
      <c r="BN28" s="21">
        <v>11.47814</v>
      </c>
      <c r="BO28" s="21">
        <v>11.47814</v>
      </c>
      <c r="BP28" s="21">
        <v>11.47814</v>
      </c>
      <c r="BQ28" s="21">
        <v>11.47814</v>
      </c>
      <c r="BR28" s="21">
        <v>11.47814</v>
      </c>
      <c r="BS28" s="21">
        <v>11.47814</v>
      </c>
      <c r="BT28" s="21">
        <v>11.47814</v>
      </c>
      <c r="BU28" s="21">
        <v>11.47814</v>
      </c>
      <c r="BV28" s="21">
        <v>11.47814</v>
      </c>
      <c r="BW28" s="21">
        <v>11.47814</v>
      </c>
      <c r="BX28" s="21">
        <v>11.47814</v>
      </c>
      <c r="BY28" s="21">
        <v>11.47814</v>
      </c>
      <c r="BZ28" s="21">
        <v>11.47814</v>
      </c>
      <c r="CA28" s="21">
        <v>11.47814</v>
      </c>
      <c r="CB28" s="21">
        <v>11.47814</v>
      </c>
      <c r="CC28" s="21">
        <v>11.47814</v>
      </c>
      <c r="CD28" s="21">
        <v>11.47814</v>
      </c>
    </row>
    <row r="29" spans="1:82" x14ac:dyDescent="0.25">
      <c r="A29" s="11" t="s">
        <v>38</v>
      </c>
      <c r="B29" s="21">
        <v>19.88796</v>
      </c>
      <c r="C29" s="21">
        <v>20.16807</v>
      </c>
      <c r="D29" s="21">
        <v>20</v>
      </c>
      <c r="E29" s="21">
        <v>20.073889999999999</v>
      </c>
      <c r="F29" s="21">
        <v>19.769269999999999</v>
      </c>
      <c r="G29" s="21">
        <v>19.790050000000001</v>
      </c>
      <c r="H29" s="21">
        <v>19.828849999999999</v>
      </c>
      <c r="I29" s="21">
        <v>19.836819999999999</v>
      </c>
      <c r="J29" s="21">
        <v>18.32377</v>
      </c>
      <c r="K29" s="21">
        <v>18.319690000000001</v>
      </c>
      <c r="L29" s="21">
        <v>18.314430000000002</v>
      </c>
      <c r="M29" s="21">
        <v>18.3172</v>
      </c>
      <c r="N29" s="21">
        <v>18.317519999999998</v>
      </c>
      <c r="O29" s="21">
        <v>18.31944</v>
      </c>
      <c r="P29" s="21">
        <v>18.315339999999999</v>
      </c>
      <c r="Q29" s="21">
        <v>18.32253</v>
      </c>
      <c r="R29" s="21">
        <v>18.314509999999999</v>
      </c>
      <c r="S29" s="21">
        <v>18.317260000000001</v>
      </c>
      <c r="T29" s="21">
        <v>9.2736900000000002</v>
      </c>
      <c r="U29" s="21">
        <v>9.2822899999999997</v>
      </c>
      <c r="V29" s="21">
        <v>9.2481000000000009</v>
      </c>
      <c r="W29" s="21">
        <v>9.1592400000000005</v>
      </c>
      <c r="X29" s="21">
        <v>9.04894</v>
      </c>
      <c r="Y29" s="21">
        <v>8.9162300000000005</v>
      </c>
      <c r="Z29" s="21">
        <v>8.7789300000000008</v>
      </c>
      <c r="AA29" s="21">
        <v>-4.3577000000000004</v>
      </c>
      <c r="AB29" s="21">
        <v>-4.3577199999999996</v>
      </c>
      <c r="AC29" s="21">
        <v>-4.3567799999999997</v>
      </c>
      <c r="AD29" s="21">
        <v>-4.3567799999999997</v>
      </c>
      <c r="AE29" s="21">
        <v>-83.325950000000006</v>
      </c>
      <c r="AF29" s="21">
        <v>-83.295829999999995</v>
      </c>
      <c r="AG29" s="21">
        <v>-83.36842</v>
      </c>
      <c r="AH29" s="21">
        <v>-83.375230000000002</v>
      </c>
      <c r="AI29" s="21">
        <v>-83.306910000000002</v>
      </c>
      <c r="AJ29" s="21">
        <v>-83.361949999999993</v>
      </c>
      <c r="AK29" s="21">
        <v>-83.34666</v>
      </c>
      <c r="AL29" s="21">
        <v>-83.284909999999996</v>
      </c>
      <c r="AM29" s="21">
        <v>-83.322239999999994</v>
      </c>
      <c r="AN29" s="21">
        <v>19.839549999999999</v>
      </c>
      <c r="AO29" s="21">
        <v>19.822759999999999</v>
      </c>
      <c r="AP29" s="21">
        <v>19.836659999999998</v>
      </c>
      <c r="AQ29" s="21">
        <v>19.825019999999999</v>
      </c>
      <c r="AR29" s="21">
        <v>19.816210000000002</v>
      </c>
      <c r="AS29" s="21">
        <v>19.81381</v>
      </c>
      <c r="AT29" s="21">
        <v>19.82507</v>
      </c>
      <c r="AU29" s="21">
        <v>19.844719999999999</v>
      </c>
      <c r="AV29" s="21">
        <v>19.77422</v>
      </c>
      <c r="AW29" s="21">
        <v>19.832989999999999</v>
      </c>
      <c r="AX29" s="21">
        <v>19.80519</v>
      </c>
      <c r="AY29" s="21">
        <v>19.748650000000001</v>
      </c>
      <c r="AZ29" s="21">
        <v>20</v>
      </c>
      <c r="BA29" s="21">
        <v>20</v>
      </c>
      <c r="BB29" s="21">
        <v>19.88655</v>
      </c>
      <c r="BC29" s="21">
        <v>19.88655</v>
      </c>
      <c r="BD29" s="21">
        <v>19.88655</v>
      </c>
      <c r="BE29" s="21">
        <v>19.88655</v>
      </c>
      <c r="BF29" s="21">
        <v>19.88655</v>
      </c>
      <c r="BG29" s="21">
        <v>19.88655</v>
      </c>
      <c r="BH29" s="21">
        <v>19.88655</v>
      </c>
      <c r="BI29" s="21">
        <v>19.88655</v>
      </c>
      <c r="BJ29" s="21">
        <v>19.88655</v>
      </c>
      <c r="BK29" s="21">
        <v>19.88655</v>
      </c>
      <c r="BL29" s="21">
        <v>19.88655</v>
      </c>
      <c r="BM29" s="21">
        <v>19.88655</v>
      </c>
      <c r="BN29" s="21">
        <v>19.88655</v>
      </c>
      <c r="BO29" s="21">
        <v>19.88655</v>
      </c>
      <c r="BP29" s="21">
        <v>19.88655</v>
      </c>
      <c r="BQ29" s="21">
        <v>19.88655</v>
      </c>
      <c r="BR29" s="21">
        <v>19.88655</v>
      </c>
      <c r="BS29" s="21">
        <v>19.88655</v>
      </c>
      <c r="BT29" s="21">
        <v>19.88655</v>
      </c>
      <c r="BU29" s="21">
        <v>19.88655</v>
      </c>
      <c r="BV29" s="21">
        <v>19.88655</v>
      </c>
      <c r="BW29" s="21">
        <v>19.88655</v>
      </c>
      <c r="BX29" s="21">
        <v>19.88655</v>
      </c>
      <c r="BY29" s="21">
        <v>19.88655</v>
      </c>
      <c r="BZ29" s="21">
        <v>19.88655</v>
      </c>
      <c r="CA29" s="21">
        <v>19.88655</v>
      </c>
      <c r="CB29" s="21">
        <v>19.88655</v>
      </c>
      <c r="CC29" s="21">
        <v>19.88655</v>
      </c>
      <c r="CD29" s="21">
        <v>19.88655</v>
      </c>
    </row>
    <row r="30" spans="1:82" x14ac:dyDescent="0.25">
      <c r="A30" s="11" t="s">
        <v>39</v>
      </c>
      <c r="B30" s="21">
        <v>18.674140000000001</v>
      </c>
      <c r="C30" s="21">
        <v>19.047619999999998</v>
      </c>
      <c r="D30" s="21">
        <v>20</v>
      </c>
      <c r="E30" s="21">
        <v>18.71921</v>
      </c>
      <c r="F30" s="21">
        <v>18.615629999999999</v>
      </c>
      <c r="G30" s="21">
        <v>18.662520000000001</v>
      </c>
      <c r="H30" s="21">
        <v>18.655259999999998</v>
      </c>
      <c r="I30" s="21">
        <v>18.66395</v>
      </c>
      <c r="J30" s="21">
        <v>2.3670300000000002</v>
      </c>
      <c r="K30" s="21">
        <v>2.3610500000000001</v>
      </c>
      <c r="L30" s="21">
        <v>2.3621400000000001</v>
      </c>
      <c r="M30" s="21">
        <v>2.3641999999999999</v>
      </c>
      <c r="N30" s="21">
        <v>2.3618399999999999</v>
      </c>
      <c r="O30" s="21">
        <v>2.3597700000000001</v>
      </c>
      <c r="P30" s="21">
        <v>2.36402</v>
      </c>
      <c r="Q30" s="21">
        <v>2.3625600000000002</v>
      </c>
      <c r="R30" s="21">
        <v>2.35968</v>
      </c>
      <c r="S30" s="21">
        <v>2.36206</v>
      </c>
      <c r="T30" s="21">
        <v>7.1448</v>
      </c>
      <c r="U30" s="21">
        <v>7.36327</v>
      </c>
      <c r="V30" s="21">
        <v>7.5491900000000003</v>
      </c>
      <c r="W30" s="21">
        <v>7.6942700000000004</v>
      </c>
      <c r="X30" s="21">
        <v>7.8004499999999997</v>
      </c>
      <c r="Y30" s="21">
        <v>7.8474300000000001</v>
      </c>
      <c r="Z30" s="21">
        <v>7.8493199999999996</v>
      </c>
      <c r="AA30" s="21">
        <v>8.2714599999999994</v>
      </c>
      <c r="AB30" s="21">
        <v>8.2730200000000007</v>
      </c>
      <c r="AC30" s="21">
        <v>8.2740399999999994</v>
      </c>
      <c r="AD30" s="21">
        <v>8.2718699999999998</v>
      </c>
      <c r="AE30" s="21">
        <v>114.14857000000001</v>
      </c>
      <c r="AF30" s="21">
        <v>114.12497999999999</v>
      </c>
      <c r="AG30" s="21">
        <v>114.19298000000001</v>
      </c>
      <c r="AH30" s="21">
        <v>114.2115</v>
      </c>
      <c r="AI30" s="21">
        <v>114.10907</v>
      </c>
      <c r="AJ30" s="21">
        <v>114.18761000000001</v>
      </c>
      <c r="AK30" s="21">
        <v>114.17373000000001</v>
      </c>
      <c r="AL30" s="21">
        <v>114.10015</v>
      </c>
      <c r="AM30" s="21">
        <v>114.12730000000001</v>
      </c>
      <c r="AN30" s="21">
        <v>18.668690000000002</v>
      </c>
      <c r="AO30" s="21">
        <v>18.65672</v>
      </c>
      <c r="AP30" s="21">
        <v>18.676120000000001</v>
      </c>
      <c r="AQ30" s="21">
        <v>18.653020000000001</v>
      </c>
      <c r="AR30" s="21">
        <v>18.615680000000001</v>
      </c>
      <c r="AS30" s="21">
        <v>18.650120000000001</v>
      </c>
      <c r="AT30" s="21">
        <v>18.63946</v>
      </c>
      <c r="AU30" s="21">
        <v>18.63354</v>
      </c>
      <c r="AV30" s="21">
        <v>18.645299999999999</v>
      </c>
      <c r="AW30" s="21">
        <v>18.622129999999999</v>
      </c>
      <c r="AX30" s="21">
        <v>18.722940000000001</v>
      </c>
      <c r="AY30" s="21">
        <v>18.67145</v>
      </c>
      <c r="AZ30" s="21">
        <v>18.870059999999999</v>
      </c>
      <c r="BA30" s="21">
        <v>18.870059999999999</v>
      </c>
      <c r="BB30" s="21">
        <v>18.718720000000001</v>
      </c>
      <c r="BC30" s="21">
        <v>18.718720000000001</v>
      </c>
      <c r="BD30" s="21">
        <v>18.718720000000001</v>
      </c>
      <c r="BE30" s="21">
        <v>18.718720000000001</v>
      </c>
      <c r="BF30" s="21">
        <v>18.718720000000001</v>
      </c>
      <c r="BG30" s="21">
        <v>18.718720000000001</v>
      </c>
      <c r="BH30" s="21">
        <v>18.718720000000001</v>
      </c>
      <c r="BI30" s="21">
        <v>18.718720000000001</v>
      </c>
      <c r="BJ30" s="21">
        <v>18.718720000000001</v>
      </c>
      <c r="BK30" s="21">
        <v>18.718720000000001</v>
      </c>
      <c r="BL30" s="21">
        <v>18.718720000000001</v>
      </c>
      <c r="BM30" s="21">
        <v>18.718720000000001</v>
      </c>
      <c r="BN30" s="21">
        <v>18.718720000000001</v>
      </c>
      <c r="BO30" s="21">
        <v>18.718720000000001</v>
      </c>
      <c r="BP30" s="21">
        <v>18.718720000000001</v>
      </c>
      <c r="BQ30" s="21">
        <v>18.718720000000001</v>
      </c>
      <c r="BR30" s="21">
        <v>18.718720000000001</v>
      </c>
      <c r="BS30" s="21">
        <v>18.718720000000001</v>
      </c>
      <c r="BT30" s="21">
        <v>18.718720000000001</v>
      </c>
      <c r="BU30" s="21">
        <v>18.718720000000001</v>
      </c>
      <c r="BV30" s="21">
        <v>18.718720000000001</v>
      </c>
      <c r="BW30" s="21">
        <v>18.718720000000001</v>
      </c>
      <c r="BX30" s="21">
        <v>18.718720000000001</v>
      </c>
      <c r="BY30" s="21">
        <v>18.718720000000001</v>
      </c>
      <c r="BZ30" s="21">
        <v>18.718720000000001</v>
      </c>
      <c r="CA30" s="21">
        <v>18.718720000000001</v>
      </c>
      <c r="CB30" s="21">
        <v>18.718720000000001</v>
      </c>
      <c r="CC30" s="21">
        <v>18.718720000000001</v>
      </c>
      <c r="CD30" s="21">
        <v>18.718720000000001</v>
      </c>
    </row>
    <row r="31" spans="1:82" x14ac:dyDescent="0.25">
      <c r="A31" s="11" t="s">
        <v>40</v>
      </c>
      <c r="B31" s="21">
        <v>13.63212</v>
      </c>
      <c r="C31" s="21">
        <v>13.725490000000001</v>
      </c>
      <c r="D31" s="21">
        <v>20</v>
      </c>
      <c r="E31" s="21">
        <v>13.66995</v>
      </c>
      <c r="F31" s="21">
        <v>13.633979999999999</v>
      </c>
      <c r="G31" s="21">
        <v>13.608090000000001</v>
      </c>
      <c r="H31" s="21">
        <v>13.64303</v>
      </c>
      <c r="I31" s="21">
        <v>13.6053</v>
      </c>
      <c r="J31" s="21">
        <v>-1.67733</v>
      </c>
      <c r="K31" s="21">
        <v>-1.6716899999999999</v>
      </c>
      <c r="L31" s="21">
        <v>-1.6699299999999999</v>
      </c>
      <c r="M31" s="21">
        <v>-1.6677999999999999</v>
      </c>
      <c r="N31" s="21">
        <v>-1.66855</v>
      </c>
      <c r="O31" s="21">
        <v>-1.66994</v>
      </c>
      <c r="P31" s="21">
        <v>-1.67062</v>
      </c>
      <c r="Q31" s="21">
        <v>-1.67184</v>
      </c>
      <c r="R31" s="21">
        <v>-1.6691199999999999</v>
      </c>
      <c r="S31" s="21">
        <v>-1.6708700000000001</v>
      </c>
      <c r="T31" s="21">
        <v>5.1293199999999999</v>
      </c>
      <c r="U31" s="21">
        <v>5.2624199999999997</v>
      </c>
      <c r="V31" s="21">
        <v>5.43377</v>
      </c>
      <c r="W31" s="21">
        <v>5.6178299999999997</v>
      </c>
      <c r="X31" s="21">
        <v>5.8175499999999998</v>
      </c>
      <c r="Y31" s="21">
        <v>6.0059199999999997</v>
      </c>
      <c r="Z31" s="21">
        <v>6.1901200000000003</v>
      </c>
      <c r="AA31" s="21">
        <v>13.7492</v>
      </c>
      <c r="AB31" s="21">
        <v>13.750859999999999</v>
      </c>
      <c r="AC31" s="21">
        <v>13.74887</v>
      </c>
      <c r="AD31" s="21">
        <v>13.752140000000001</v>
      </c>
      <c r="AE31" s="21">
        <v>173.65234000000001</v>
      </c>
      <c r="AF31" s="21">
        <v>173.60221999999999</v>
      </c>
      <c r="AG31" s="21">
        <v>173.73684</v>
      </c>
      <c r="AH31" s="21">
        <v>173.7389</v>
      </c>
      <c r="AI31" s="21">
        <v>173.6208</v>
      </c>
      <c r="AJ31" s="21">
        <v>173.73186000000001</v>
      </c>
      <c r="AK31" s="21">
        <v>173.68421000000001</v>
      </c>
      <c r="AL31" s="21">
        <v>173.57717</v>
      </c>
      <c r="AM31" s="21">
        <v>173.63051999999999</v>
      </c>
      <c r="AN31" s="21">
        <v>13.61665</v>
      </c>
      <c r="AO31" s="21">
        <v>13.619400000000001</v>
      </c>
      <c r="AP31" s="21">
        <v>13.60413</v>
      </c>
      <c r="AQ31" s="21">
        <v>13.601850000000001</v>
      </c>
      <c r="AR31" s="21">
        <v>13.591229999999999</v>
      </c>
      <c r="AS31" s="21">
        <v>13.60745</v>
      </c>
      <c r="AT31" s="21">
        <v>13.624879999999999</v>
      </c>
      <c r="AU31" s="21">
        <v>13.60248</v>
      </c>
      <c r="AV31" s="21">
        <v>13.54698</v>
      </c>
      <c r="AW31" s="21">
        <v>13.569940000000001</v>
      </c>
      <c r="AX31" s="21">
        <v>13.58225</v>
      </c>
      <c r="AY31" s="21">
        <v>13.64452</v>
      </c>
      <c r="AZ31" s="21">
        <v>13.672319999999999</v>
      </c>
      <c r="BA31" s="21">
        <v>13.672319999999999</v>
      </c>
      <c r="BB31" s="21">
        <v>13.646979999999999</v>
      </c>
      <c r="BC31" s="21">
        <v>13.646979999999999</v>
      </c>
      <c r="BD31" s="21">
        <v>13.646979999999999</v>
      </c>
      <c r="BE31" s="21">
        <v>13.646979999999999</v>
      </c>
      <c r="BF31" s="21">
        <v>13.646979999999999</v>
      </c>
      <c r="BG31" s="21">
        <v>13.646979999999999</v>
      </c>
      <c r="BH31" s="21">
        <v>13.646979999999999</v>
      </c>
      <c r="BI31" s="21">
        <v>13.646979999999999</v>
      </c>
      <c r="BJ31" s="21">
        <v>13.646979999999999</v>
      </c>
      <c r="BK31" s="21">
        <v>13.646979999999999</v>
      </c>
      <c r="BL31" s="21">
        <v>13.646979999999999</v>
      </c>
      <c r="BM31" s="21">
        <v>13.646979999999999</v>
      </c>
      <c r="BN31" s="21">
        <v>13.646979999999999</v>
      </c>
      <c r="BO31" s="21">
        <v>13.646979999999999</v>
      </c>
      <c r="BP31" s="21">
        <v>13.646979999999999</v>
      </c>
      <c r="BQ31" s="21">
        <v>13.646979999999999</v>
      </c>
      <c r="BR31" s="21">
        <v>13.646979999999999</v>
      </c>
      <c r="BS31" s="21">
        <v>13.646979999999999</v>
      </c>
      <c r="BT31" s="21">
        <v>13.646979999999999</v>
      </c>
      <c r="BU31" s="21">
        <v>13.646979999999999</v>
      </c>
      <c r="BV31" s="21">
        <v>13.646979999999999</v>
      </c>
      <c r="BW31" s="21">
        <v>13.646979999999999</v>
      </c>
      <c r="BX31" s="21">
        <v>13.646979999999999</v>
      </c>
      <c r="BY31" s="21">
        <v>13.646979999999999</v>
      </c>
      <c r="BZ31" s="21">
        <v>13.646979999999999</v>
      </c>
      <c r="CA31" s="21">
        <v>13.646979999999999</v>
      </c>
      <c r="CB31" s="21">
        <v>13.646979999999999</v>
      </c>
      <c r="CC31" s="21">
        <v>13.646979999999999</v>
      </c>
      <c r="CD31" s="21">
        <v>13.646979999999999</v>
      </c>
    </row>
    <row r="32" spans="1:82" x14ac:dyDescent="0.25">
      <c r="A32" s="11" t="s">
        <v>41</v>
      </c>
      <c r="B32" s="21">
        <v>9.0569600000000001</v>
      </c>
      <c r="C32" s="21">
        <v>8.9635899999999999</v>
      </c>
      <c r="D32" s="21">
        <v>20</v>
      </c>
      <c r="E32" s="21">
        <v>8.9901499999999999</v>
      </c>
      <c r="F32" s="21">
        <v>8.9669600000000003</v>
      </c>
      <c r="G32" s="21">
        <v>9.0202200000000001</v>
      </c>
      <c r="H32" s="21">
        <v>8.99756</v>
      </c>
      <c r="I32" s="21">
        <v>9.0260099999999994</v>
      </c>
      <c r="J32" s="21">
        <v>0.89936000000000005</v>
      </c>
      <c r="K32" s="21">
        <v>0.90046999999999999</v>
      </c>
      <c r="L32" s="21">
        <v>0.90339999999999998</v>
      </c>
      <c r="M32" s="21">
        <v>0.89997000000000005</v>
      </c>
      <c r="N32" s="21">
        <v>0.90227999999999997</v>
      </c>
      <c r="O32" s="21">
        <v>0.90207999999999999</v>
      </c>
      <c r="P32" s="21">
        <v>0.90405999999999997</v>
      </c>
      <c r="Q32" s="21">
        <v>0.90217000000000003</v>
      </c>
      <c r="R32" s="21">
        <v>0.90329000000000004</v>
      </c>
      <c r="S32" s="21">
        <v>0.90254999999999996</v>
      </c>
      <c r="T32" s="21">
        <v>4.29948</v>
      </c>
      <c r="U32" s="21">
        <v>4.2157799999999996</v>
      </c>
      <c r="V32" s="21">
        <v>4.1184900000000004</v>
      </c>
      <c r="W32" s="21">
        <v>4.16561</v>
      </c>
      <c r="X32" s="21">
        <v>4.2070999999999996</v>
      </c>
      <c r="Y32" s="21">
        <v>4.2929700000000004</v>
      </c>
      <c r="Z32" s="21">
        <v>4.39872</v>
      </c>
      <c r="AA32" s="21">
        <v>12.16737</v>
      </c>
      <c r="AB32" s="21">
        <v>12.16531</v>
      </c>
      <c r="AC32" s="21">
        <v>12.16933</v>
      </c>
      <c r="AD32" s="21">
        <v>12.165520000000001</v>
      </c>
      <c r="AE32" s="21">
        <v>129.96602999999999</v>
      </c>
      <c r="AF32" s="21">
        <v>129.94633999999999</v>
      </c>
      <c r="AG32" s="21">
        <v>130.03509</v>
      </c>
      <c r="AH32" s="21">
        <v>130.06536</v>
      </c>
      <c r="AI32" s="21">
        <v>129.9461</v>
      </c>
      <c r="AJ32" s="21">
        <v>130.01405</v>
      </c>
      <c r="AK32" s="21">
        <v>129.99520000000001</v>
      </c>
      <c r="AL32" s="21">
        <v>129.90942000000001</v>
      </c>
      <c r="AM32" s="21">
        <v>129.9623</v>
      </c>
      <c r="AN32" s="21">
        <v>9.0199499999999997</v>
      </c>
      <c r="AO32" s="21">
        <v>9.0018700000000003</v>
      </c>
      <c r="AP32" s="21">
        <v>9.0049399999999995</v>
      </c>
      <c r="AQ32" s="21">
        <v>9.0128799999999991</v>
      </c>
      <c r="AR32" s="21">
        <v>9.02623</v>
      </c>
      <c r="AS32" s="21">
        <v>9.0147399999999998</v>
      </c>
      <c r="AT32" s="21">
        <v>9.0184599999999993</v>
      </c>
      <c r="AU32" s="21">
        <v>9.0372699999999995</v>
      </c>
      <c r="AV32" s="21">
        <v>8.9948999999999995</v>
      </c>
      <c r="AW32" s="21">
        <v>9.0187899999999992</v>
      </c>
      <c r="AX32" s="21">
        <v>8.9826800000000002</v>
      </c>
      <c r="AY32" s="21">
        <v>9.0664300000000004</v>
      </c>
      <c r="AZ32" s="21">
        <v>9.0395500000000002</v>
      </c>
      <c r="BA32" s="21">
        <v>9.0395500000000002</v>
      </c>
      <c r="BB32" s="21">
        <v>9.0423799999999996</v>
      </c>
      <c r="BC32" s="21">
        <v>9.0423799999999996</v>
      </c>
      <c r="BD32" s="21">
        <v>9.0423799999999996</v>
      </c>
      <c r="BE32" s="21">
        <v>9.0423799999999996</v>
      </c>
      <c r="BF32" s="21">
        <v>9.0423799999999996</v>
      </c>
      <c r="BG32" s="21">
        <v>9.0423799999999996</v>
      </c>
      <c r="BH32" s="21">
        <v>9.0423799999999996</v>
      </c>
      <c r="BI32" s="21">
        <v>9.0423799999999996</v>
      </c>
      <c r="BJ32" s="21">
        <v>9.0423799999999996</v>
      </c>
      <c r="BK32" s="21">
        <v>9.0423799999999996</v>
      </c>
      <c r="BL32" s="21">
        <v>9.0423799999999996</v>
      </c>
      <c r="BM32" s="21">
        <v>9.0423799999999996</v>
      </c>
      <c r="BN32" s="21">
        <v>9.0423799999999996</v>
      </c>
      <c r="BO32" s="21">
        <v>9.0423799999999996</v>
      </c>
      <c r="BP32" s="21">
        <v>9.0423799999999996</v>
      </c>
      <c r="BQ32" s="21">
        <v>9.0423799999999996</v>
      </c>
      <c r="BR32" s="21">
        <v>9.0423799999999996</v>
      </c>
      <c r="BS32" s="21">
        <v>9.0423799999999996</v>
      </c>
      <c r="BT32" s="21">
        <v>9.0423799999999996</v>
      </c>
      <c r="BU32" s="21">
        <v>9.0423799999999996</v>
      </c>
      <c r="BV32" s="21">
        <v>9.0423799999999996</v>
      </c>
      <c r="BW32" s="21">
        <v>9.0423799999999996</v>
      </c>
      <c r="BX32" s="21">
        <v>9.0423799999999996</v>
      </c>
      <c r="BY32" s="21">
        <v>9.0423799999999996</v>
      </c>
      <c r="BZ32" s="21">
        <v>9.0423799999999996</v>
      </c>
      <c r="CA32" s="21">
        <v>9.0423799999999996</v>
      </c>
      <c r="CB32" s="21">
        <v>9.0423799999999996</v>
      </c>
      <c r="CC32" s="21">
        <v>9.0423799999999996</v>
      </c>
      <c r="CD32" s="21">
        <v>9.0423799999999996</v>
      </c>
    </row>
    <row r="33" spans="1:82" x14ac:dyDescent="0.25">
      <c r="A33" s="11" t="s">
        <v>42</v>
      </c>
      <c r="B33" s="21">
        <v>5.6956100000000003</v>
      </c>
      <c r="C33" s="21">
        <v>5.8823499999999997</v>
      </c>
      <c r="D33" s="21">
        <v>0</v>
      </c>
      <c r="E33" s="21">
        <v>5.7881799999999997</v>
      </c>
      <c r="F33" s="21">
        <v>5.7682200000000003</v>
      </c>
      <c r="G33" s="21">
        <v>5.7542799999999996</v>
      </c>
      <c r="H33" s="21">
        <v>5.7701700000000002</v>
      </c>
      <c r="I33" s="21">
        <v>5.7827599999999997</v>
      </c>
      <c r="J33" s="21">
        <v>1.2745500000000001</v>
      </c>
      <c r="K33" s="21">
        <v>1.2666999999999999</v>
      </c>
      <c r="L33" s="21">
        <v>1.26711</v>
      </c>
      <c r="M33" s="21">
        <v>1.27138</v>
      </c>
      <c r="N33" s="21">
        <v>1.2704800000000001</v>
      </c>
      <c r="O33" s="21">
        <v>1.26728</v>
      </c>
      <c r="P33" s="21">
        <v>1.27271</v>
      </c>
      <c r="Q33" s="21">
        <v>1.2715000000000001</v>
      </c>
      <c r="R33" s="21">
        <v>1.2698400000000001</v>
      </c>
      <c r="S33" s="21">
        <v>1.2703899999999999</v>
      </c>
      <c r="T33" s="21">
        <v>4.2432499999999997</v>
      </c>
      <c r="U33" s="21">
        <v>4.1638299999999999</v>
      </c>
      <c r="V33" s="21">
        <v>4.0993000000000004</v>
      </c>
      <c r="W33" s="21">
        <v>3.9235699999999998</v>
      </c>
      <c r="X33" s="21">
        <v>3.7402299999999999</v>
      </c>
      <c r="Y33" s="21">
        <v>3.59138</v>
      </c>
      <c r="Z33" s="21">
        <v>3.5030199999999998</v>
      </c>
      <c r="AA33" s="21">
        <v>9.9910700000000006</v>
      </c>
      <c r="AB33" s="21">
        <v>9.9890000000000008</v>
      </c>
      <c r="AC33" s="21">
        <v>9.9909300000000005</v>
      </c>
      <c r="AD33" s="21">
        <v>9.9871400000000001</v>
      </c>
      <c r="AE33" s="21">
        <v>76.901489999999995</v>
      </c>
      <c r="AF33" s="21">
        <v>76.873810000000006</v>
      </c>
      <c r="AG33" s="21">
        <v>76.912279999999996</v>
      </c>
      <c r="AH33" s="21">
        <v>76.939840000000004</v>
      </c>
      <c r="AI33" s="21">
        <v>76.886489999999995</v>
      </c>
      <c r="AJ33" s="21">
        <v>76.931479999999993</v>
      </c>
      <c r="AK33" s="21">
        <v>76.883700000000005</v>
      </c>
      <c r="AL33" s="21">
        <v>76.85866</v>
      </c>
      <c r="AM33" s="21">
        <v>76.868489999999994</v>
      </c>
      <c r="AN33" s="21">
        <v>5.7675599999999996</v>
      </c>
      <c r="AO33" s="21">
        <v>5.7835799999999997</v>
      </c>
      <c r="AP33" s="21">
        <v>5.7597199999999997</v>
      </c>
      <c r="AQ33" s="21">
        <v>5.76098</v>
      </c>
      <c r="AR33" s="21">
        <v>5.76553</v>
      </c>
      <c r="AS33" s="21">
        <v>5.7564000000000002</v>
      </c>
      <c r="AT33" s="21">
        <v>5.7920299999999996</v>
      </c>
      <c r="AU33" s="21">
        <v>5.7763999999999998</v>
      </c>
      <c r="AV33" s="21">
        <v>5.7538200000000002</v>
      </c>
      <c r="AW33" s="21">
        <v>5.7619999999999996</v>
      </c>
      <c r="AX33" s="21">
        <v>5.7359299999999998</v>
      </c>
      <c r="AY33" s="21">
        <v>5.8348300000000002</v>
      </c>
      <c r="AZ33" s="21">
        <v>5.7627100000000002</v>
      </c>
      <c r="BA33" s="21">
        <v>5.7627100000000002</v>
      </c>
      <c r="BB33" s="21">
        <v>5.7724399999999996</v>
      </c>
      <c r="BC33" s="21">
        <v>5.7724399999999996</v>
      </c>
      <c r="BD33" s="21">
        <v>5.7724399999999996</v>
      </c>
      <c r="BE33" s="21">
        <v>5.7724399999999996</v>
      </c>
      <c r="BF33" s="21">
        <v>5.7724399999999996</v>
      </c>
      <c r="BG33" s="21">
        <v>5.7724399999999996</v>
      </c>
      <c r="BH33" s="21">
        <v>5.7724399999999996</v>
      </c>
      <c r="BI33" s="21">
        <v>5.7724399999999996</v>
      </c>
      <c r="BJ33" s="21">
        <v>5.7724399999999996</v>
      </c>
      <c r="BK33" s="21">
        <v>5.7724399999999996</v>
      </c>
      <c r="BL33" s="21">
        <v>5.7724399999999996</v>
      </c>
      <c r="BM33" s="21">
        <v>5.7724399999999996</v>
      </c>
      <c r="BN33" s="21">
        <v>5.7724399999999996</v>
      </c>
      <c r="BO33" s="21">
        <v>5.7724399999999996</v>
      </c>
      <c r="BP33" s="21">
        <v>5.7724399999999996</v>
      </c>
      <c r="BQ33" s="21">
        <v>5.7724399999999996</v>
      </c>
      <c r="BR33" s="21">
        <v>5.7724399999999996</v>
      </c>
      <c r="BS33" s="21">
        <v>5.7724399999999996</v>
      </c>
      <c r="BT33" s="21">
        <v>5.7724399999999996</v>
      </c>
      <c r="BU33" s="21">
        <v>5.7724399999999996</v>
      </c>
      <c r="BV33" s="21">
        <v>5.7724399999999996</v>
      </c>
      <c r="BW33" s="21">
        <v>5.7724399999999996</v>
      </c>
      <c r="BX33" s="21">
        <v>5.7724399999999996</v>
      </c>
      <c r="BY33" s="21">
        <v>5.7724399999999996</v>
      </c>
      <c r="BZ33" s="21">
        <v>5.7724399999999996</v>
      </c>
      <c r="CA33" s="21">
        <v>5.7724399999999996</v>
      </c>
      <c r="CB33" s="21">
        <v>5.7724399999999996</v>
      </c>
      <c r="CC33" s="21">
        <v>5.7724399999999996</v>
      </c>
      <c r="CD33" s="21">
        <v>5.7724399999999996</v>
      </c>
    </row>
    <row r="34" spans="1:82" x14ac:dyDescent="0.25">
      <c r="A34" s="11" t="s">
        <v>43</v>
      </c>
      <c r="B34" s="21">
        <v>3.6414599999999999</v>
      </c>
      <c r="C34" s="21">
        <v>3.6414599999999999</v>
      </c>
      <c r="D34" s="21">
        <v>0</v>
      </c>
      <c r="E34" s="21">
        <v>3.5714299999999999</v>
      </c>
      <c r="F34" s="21">
        <v>3.67069</v>
      </c>
      <c r="G34" s="21">
        <v>3.6547399999999999</v>
      </c>
      <c r="H34" s="21">
        <v>3.6674799999999999</v>
      </c>
      <c r="I34" s="21">
        <v>3.6511999999999998</v>
      </c>
      <c r="J34" s="21">
        <v>0.65107000000000004</v>
      </c>
      <c r="K34" s="21">
        <v>0.65058000000000005</v>
      </c>
      <c r="L34" s="21">
        <v>0.65310999999999997</v>
      </c>
      <c r="M34" s="21">
        <v>0.64998</v>
      </c>
      <c r="N34" s="21">
        <v>0.64685000000000004</v>
      </c>
      <c r="O34" s="21">
        <v>0.65237000000000001</v>
      </c>
      <c r="P34" s="21">
        <v>0.64951999999999999</v>
      </c>
      <c r="Q34" s="21">
        <v>0.65407000000000004</v>
      </c>
      <c r="R34" s="21">
        <v>0.65127999999999997</v>
      </c>
      <c r="S34" s="21">
        <v>0.64966000000000002</v>
      </c>
      <c r="T34" s="21">
        <v>3.48224</v>
      </c>
      <c r="U34" s="21">
        <v>3.4906000000000001</v>
      </c>
      <c r="V34" s="21">
        <v>3.5046900000000001</v>
      </c>
      <c r="W34" s="21">
        <v>3.5286599999999999</v>
      </c>
      <c r="X34" s="21">
        <v>3.52515</v>
      </c>
      <c r="Y34" s="21">
        <v>3.5168499999999998</v>
      </c>
      <c r="Z34" s="21">
        <v>3.4401999999999999</v>
      </c>
      <c r="AA34" s="21">
        <v>7.9550999999999998</v>
      </c>
      <c r="AB34" s="21">
        <v>7.9559100000000003</v>
      </c>
      <c r="AC34" s="21">
        <v>7.9581400000000002</v>
      </c>
      <c r="AD34" s="21">
        <v>7.9588299999999998</v>
      </c>
      <c r="AE34" s="21">
        <v>36.095109999999998</v>
      </c>
      <c r="AF34" s="21">
        <v>36.0914</v>
      </c>
      <c r="AG34" s="21">
        <v>36.122810000000001</v>
      </c>
      <c r="AH34" s="21">
        <v>36.132060000000003</v>
      </c>
      <c r="AI34" s="21">
        <v>36.097020000000001</v>
      </c>
      <c r="AJ34" s="21">
        <v>36.116750000000003</v>
      </c>
      <c r="AK34" s="21">
        <v>36.122219999999999</v>
      </c>
      <c r="AL34" s="21">
        <v>36.09639</v>
      </c>
      <c r="AM34" s="21">
        <v>36.10557</v>
      </c>
      <c r="AN34" s="21">
        <v>3.6643500000000002</v>
      </c>
      <c r="AO34" s="21">
        <v>3.6380599999999998</v>
      </c>
      <c r="AP34" s="21">
        <v>3.6750500000000001</v>
      </c>
      <c r="AQ34" s="21">
        <v>3.6645799999999999</v>
      </c>
      <c r="AR34" s="21">
        <v>3.67571</v>
      </c>
      <c r="AS34" s="21">
        <v>3.6617500000000001</v>
      </c>
      <c r="AT34" s="21">
        <v>3.6540300000000001</v>
      </c>
      <c r="AU34" s="21">
        <v>3.63354</v>
      </c>
      <c r="AV34" s="21">
        <v>3.67808</v>
      </c>
      <c r="AW34" s="21">
        <v>3.6325699999999999</v>
      </c>
      <c r="AX34" s="21">
        <v>3.62554</v>
      </c>
      <c r="AY34" s="21">
        <v>3.6804299999999999</v>
      </c>
      <c r="AZ34" s="21">
        <v>3.6158199999999998</v>
      </c>
      <c r="BA34" s="21">
        <v>3.6158199999999998</v>
      </c>
      <c r="BB34" s="21">
        <v>3.6703399999999999</v>
      </c>
      <c r="BC34" s="21">
        <v>3.6703399999999999</v>
      </c>
      <c r="BD34" s="21">
        <v>3.6703399999999999</v>
      </c>
      <c r="BE34" s="21">
        <v>3.6703399999999999</v>
      </c>
      <c r="BF34" s="21">
        <v>3.6703399999999999</v>
      </c>
      <c r="BG34" s="21">
        <v>3.6703399999999999</v>
      </c>
      <c r="BH34" s="21">
        <v>3.6703399999999999</v>
      </c>
      <c r="BI34" s="21">
        <v>3.6703399999999999</v>
      </c>
      <c r="BJ34" s="21">
        <v>3.6703399999999999</v>
      </c>
      <c r="BK34" s="21">
        <v>3.6703399999999999</v>
      </c>
      <c r="BL34" s="21">
        <v>3.6703399999999999</v>
      </c>
      <c r="BM34" s="21">
        <v>3.6703399999999999</v>
      </c>
      <c r="BN34" s="21">
        <v>3.6703399999999999</v>
      </c>
      <c r="BO34" s="21">
        <v>3.6703399999999999</v>
      </c>
      <c r="BP34" s="21">
        <v>3.6703399999999999</v>
      </c>
      <c r="BQ34" s="21">
        <v>3.6703399999999999</v>
      </c>
      <c r="BR34" s="21">
        <v>3.6703399999999999</v>
      </c>
      <c r="BS34" s="21">
        <v>3.6703399999999999</v>
      </c>
      <c r="BT34" s="21">
        <v>3.6703399999999999</v>
      </c>
      <c r="BU34" s="21">
        <v>3.6703399999999999</v>
      </c>
      <c r="BV34" s="21">
        <v>3.6703399999999999</v>
      </c>
      <c r="BW34" s="21">
        <v>3.6703399999999999</v>
      </c>
      <c r="BX34" s="21">
        <v>3.6703399999999999</v>
      </c>
      <c r="BY34" s="21">
        <v>3.6703399999999999</v>
      </c>
      <c r="BZ34" s="21">
        <v>3.6703399999999999</v>
      </c>
      <c r="CA34" s="21">
        <v>3.6703399999999999</v>
      </c>
      <c r="CB34" s="21">
        <v>3.6703399999999999</v>
      </c>
      <c r="CC34" s="21">
        <v>3.6703399999999999</v>
      </c>
      <c r="CD34" s="21">
        <v>3.6703399999999999</v>
      </c>
    </row>
    <row r="35" spans="1:82" x14ac:dyDescent="0.25">
      <c r="A35" s="19" t="s">
        <v>44</v>
      </c>
      <c r="B35" s="21">
        <v>2.3342700000000001</v>
      </c>
      <c r="C35" s="21">
        <v>2.52101</v>
      </c>
      <c r="D35" s="21">
        <v>0</v>
      </c>
      <c r="E35" s="21">
        <v>2.2167500000000002</v>
      </c>
      <c r="F35" s="21">
        <v>2.3072900000000001</v>
      </c>
      <c r="G35" s="21">
        <v>2.3328099999999998</v>
      </c>
      <c r="H35" s="21">
        <v>2.3471899999999999</v>
      </c>
      <c r="I35" s="21">
        <v>2.31515</v>
      </c>
      <c r="J35" s="21">
        <v>-0.23724999999999999</v>
      </c>
      <c r="K35" s="21">
        <v>-0.23266000000000001</v>
      </c>
      <c r="L35" s="21">
        <v>-0.23465</v>
      </c>
      <c r="M35" s="21">
        <v>-0.23927999999999999</v>
      </c>
      <c r="N35" s="21">
        <v>-0.24215</v>
      </c>
      <c r="O35" s="21">
        <v>-0.23723</v>
      </c>
      <c r="P35" s="21">
        <v>-0.23699000000000001</v>
      </c>
      <c r="Q35" s="21">
        <v>-0.24246000000000001</v>
      </c>
      <c r="R35" s="21">
        <v>-0.23563999999999999</v>
      </c>
      <c r="S35" s="21">
        <v>-0.23805999999999999</v>
      </c>
      <c r="T35" s="21">
        <v>2.8036300000000001</v>
      </c>
      <c r="U35" s="21">
        <v>2.8260299999999998</v>
      </c>
      <c r="V35" s="21">
        <v>2.8415599999999999</v>
      </c>
      <c r="W35" s="21">
        <v>2.8662399999999999</v>
      </c>
      <c r="X35" s="21">
        <v>2.85894</v>
      </c>
      <c r="Y35" s="21">
        <v>2.8535499999999998</v>
      </c>
      <c r="Z35" s="21">
        <v>2.84897</v>
      </c>
      <c r="AA35" s="21">
        <v>5.5057999999999998</v>
      </c>
      <c r="AB35" s="21">
        <v>5.5059699999999996</v>
      </c>
      <c r="AC35" s="21">
        <v>5.5022900000000003</v>
      </c>
      <c r="AD35" s="21">
        <v>5.5102900000000004</v>
      </c>
      <c r="AE35" s="21">
        <v>-4.7851100000000004</v>
      </c>
      <c r="AF35" s="21">
        <v>-4.79488</v>
      </c>
      <c r="AG35" s="21">
        <v>-4.7894699999999997</v>
      </c>
      <c r="AH35" s="21">
        <v>-4.7930299999999999</v>
      </c>
      <c r="AI35" s="21">
        <v>-4.7875699999999997</v>
      </c>
      <c r="AJ35" s="21">
        <v>-4.7916299999999996</v>
      </c>
      <c r="AK35" s="21">
        <v>-4.7672400000000001</v>
      </c>
      <c r="AL35" s="21">
        <v>-4.7684199999999999</v>
      </c>
      <c r="AM35" s="21">
        <v>-4.7904200000000001</v>
      </c>
      <c r="AN35" s="21">
        <v>2.2983500000000001</v>
      </c>
      <c r="AO35" s="21">
        <v>2.33209</v>
      </c>
      <c r="AP35" s="21">
        <v>2.3210799999999998</v>
      </c>
      <c r="AQ35" s="21">
        <v>2.2944900000000001</v>
      </c>
      <c r="AR35" s="21">
        <v>2.3121399999999999</v>
      </c>
      <c r="AS35" s="21">
        <v>2.3118699999999999</v>
      </c>
      <c r="AT35" s="21">
        <v>2.33236</v>
      </c>
      <c r="AU35" s="21">
        <v>2.3291900000000001</v>
      </c>
      <c r="AV35" s="21">
        <v>2.3670800000000001</v>
      </c>
      <c r="AW35" s="21">
        <v>2.2964500000000001</v>
      </c>
      <c r="AX35" s="21">
        <v>2.2727300000000001</v>
      </c>
      <c r="AY35" s="21">
        <v>2.3339300000000001</v>
      </c>
      <c r="AZ35" s="21">
        <v>2.25989</v>
      </c>
      <c r="BA35" s="21">
        <v>2.25989</v>
      </c>
      <c r="BB35" s="21">
        <v>2.36904</v>
      </c>
      <c r="BC35" s="21">
        <v>2.36904</v>
      </c>
      <c r="BD35" s="21">
        <v>2.36904</v>
      </c>
      <c r="BE35" s="21">
        <v>2.36904</v>
      </c>
      <c r="BF35" s="21">
        <v>2.36904</v>
      </c>
      <c r="BG35" s="21">
        <v>2.36904</v>
      </c>
      <c r="BH35" s="21">
        <v>2.36904</v>
      </c>
      <c r="BI35" s="21">
        <v>2.36904</v>
      </c>
      <c r="BJ35" s="21">
        <v>2.36904</v>
      </c>
      <c r="BK35" s="21">
        <v>2.36904</v>
      </c>
      <c r="BL35" s="21">
        <v>2.36904</v>
      </c>
      <c r="BM35" s="21">
        <v>2.36904</v>
      </c>
      <c r="BN35" s="21">
        <v>2.36904</v>
      </c>
      <c r="BO35" s="21">
        <v>2.36904</v>
      </c>
      <c r="BP35" s="21">
        <v>2.36904</v>
      </c>
      <c r="BQ35" s="21">
        <v>2.36904</v>
      </c>
      <c r="BR35" s="21">
        <v>2.36904</v>
      </c>
      <c r="BS35" s="21">
        <v>2.36904</v>
      </c>
      <c r="BT35" s="21">
        <v>2.36904</v>
      </c>
      <c r="BU35" s="21">
        <v>2.36904</v>
      </c>
      <c r="BV35" s="21">
        <v>2.36904</v>
      </c>
      <c r="BW35" s="21">
        <v>2.36904</v>
      </c>
      <c r="BX35" s="21">
        <v>2.36904</v>
      </c>
      <c r="BY35" s="21">
        <v>2.36904</v>
      </c>
      <c r="BZ35" s="21">
        <v>2.36904</v>
      </c>
      <c r="CA35" s="21">
        <v>2.36904</v>
      </c>
      <c r="CB35" s="21">
        <v>2.36904</v>
      </c>
      <c r="CC35" s="21">
        <v>2.36904</v>
      </c>
      <c r="CD35" s="21">
        <v>2.36904</v>
      </c>
    </row>
    <row r="36" spans="1:82" x14ac:dyDescent="0.25">
      <c r="A36" s="19" t="s">
        <v>45</v>
      </c>
      <c r="B36" s="21">
        <v>1.49393</v>
      </c>
      <c r="C36" s="21">
        <v>1.40056</v>
      </c>
      <c r="D36" s="21">
        <v>0</v>
      </c>
      <c r="E36" s="21">
        <v>1.47783</v>
      </c>
      <c r="F36" s="21">
        <v>1.52071</v>
      </c>
      <c r="G36" s="21">
        <v>1.4774499999999999</v>
      </c>
      <c r="H36" s="21">
        <v>1.46699</v>
      </c>
      <c r="I36" s="21">
        <v>1.4686399999999999</v>
      </c>
      <c r="J36" s="21">
        <v>1.30766</v>
      </c>
      <c r="K36" s="21">
        <v>1.3097799999999999</v>
      </c>
      <c r="L36" s="21">
        <v>1.31013</v>
      </c>
      <c r="M36" s="21">
        <v>1.31067</v>
      </c>
      <c r="N36" s="21">
        <v>1.30366</v>
      </c>
      <c r="O36" s="21">
        <v>1.30786</v>
      </c>
      <c r="P36" s="21">
        <v>1.3107500000000001</v>
      </c>
      <c r="Q36" s="21">
        <v>1.31097</v>
      </c>
      <c r="R36" s="21">
        <v>1.30911</v>
      </c>
      <c r="S36" s="21">
        <v>1.3097000000000001</v>
      </c>
      <c r="T36" s="21">
        <v>2.2859500000000001</v>
      </c>
      <c r="U36" s="21">
        <v>2.25888</v>
      </c>
      <c r="V36" s="21">
        <v>2.2469399999999999</v>
      </c>
      <c r="W36" s="21">
        <v>2.2420399999999998</v>
      </c>
      <c r="X36" s="21">
        <v>2.24519</v>
      </c>
      <c r="Y36" s="21">
        <v>2.2517900000000002</v>
      </c>
      <c r="Z36" s="21">
        <v>2.2600600000000002</v>
      </c>
      <c r="AA36" s="21">
        <v>2.2400799999999998</v>
      </c>
      <c r="AB36" s="21">
        <v>2.2427899999999998</v>
      </c>
      <c r="AC36" s="21">
        <v>2.2415699999999998</v>
      </c>
      <c r="AD36" s="21">
        <v>2.2427100000000002</v>
      </c>
      <c r="AE36" s="21">
        <v>-34.263770000000001</v>
      </c>
      <c r="AF36" s="21">
        <v>-34.239220000000003</v>
      </c>
      <c r="AG36" s="21">
        <v>-34.263159999999999</v>
      </c>
      <c r="AH36" s="21">
        <v>-34.288589999999999</v>
      </c>
      <c r="AI36" s="21">
        <v>-34.25808</v>
      </c>
      <c r="AJ36" s="21">
        <v>-34.290619999999997</v>
      </c>
      <c r="AK36" s="21">
        <v>-34.282510000000002</v>
      </c>
      <c r="AL36" s="21">
        <v>-34.25056</v>
      </c>
      <c r="AM36" s="21">
        <v>-34.242629999999998</v>
      </c>
      <c r="AN36" s="21">
        <v>1.47441</v>
      </c>
      <c r="AO36" s="21">
        <v>1.51586</v>
      </c>
      <c r="AP36" s="21">
        <v>1.48291</v>
      </c>
      <c r="AQ36" s="21">
        <v>1.46913</v>
      </c>
      <c r="AR36" s="21">
        <v>1.4969600000000001</v>
      </c>
      <c r="AS36" s="21">
        <v>1.48953</v>
      </c>
      <c r="AT36" s="21">
        <v>1.47716</v>
      </c>
      <c r="AU36" s="21">
        <v>1.45963</v>
      </c>
      <c r="AV36" s="21">
        <v>1.49308</v>
      </c>
      <c r="AW36" s="21">
        <v>1.4613799999999999</v>
      </c>
      <c r="AX36" s="21">
        <v>1.4610399999999999</v>
      </c>
      <c r="AY36" s="21">
        <v>1.52603</v>
      </c>
      <c r="AZ36" s="21">
        <v>1.4689300000000001</v>
      </c>
      <c r="BA36" s="21">
        <v>1.4689300000000001</v>
      </c>
      <c r="BB36" s="21">
        <v>1.5015000000000001</v>
      </c>
      <c r="BC36" s="21">
        <v>1.5015000000000001</v>
      </c>
      <c r="BD36" s="21">
        <v>1.5015000000000001</v>
      </c>
      <c r="BE36" s="21">
        <v>1.5015000000000001</v>
      </c>
      <c r="BF36" s="21">
        <v>1.5015000000000001</v>
      </c>
      <c r="BG36" s="21">
        <v>1.5015000000000001</v>
      </c>
      <c r="BH36" s="21">
        <v>1.5015000000000001</v>
      </c>
      <c r="BI36" s="21">
        <v>1.5015000000000001</v>
      </c>
      <c r="BJ36" s="21">
        <v>1.5015000000000001</v>
      </c>
      <c r="BK36" s="21">
        <v>1.5015000000000001</v>
      </c>
      <c r="BL36" s="21">
        <v>1.5015000000000001</v>
      </c>
      <c r="BM36" s="21">
        <v>1.5015000000000001</v>
      </c>
      <c r="BN36" s="21">
        <v>1.5015000000000001</v>
      </c>
      <c r="BO36" s="21">
        <v>1.5015000000000001</v>
      </c>
      <c r="BP36" s="21">
        <v>1.5015000000000001</v>
      </c>
      <c r="BQ36" s="21">
        <v>1.5015000000000001</v>
      </c>
      <c r="BR36" s="21">
        <v>1.5015000000000001</v>
      </c>
      <c r="BS36" s="21">
        <v>1.5015000000000001</v>
      </c>
      <c r="BT36" s="21">
        <v>1.5015000000000001</v>
      </c>
      <c r="BU36" s="21">
        <v>1.5015000000000001</v>
      </c>
      <c r="BV36" s="21">
        <v>1.5015000000000001</v>
      </c>
      <c r="BW36" s="21">
        <v>1.5015000000000001</v>
      </c>
      <c r="BX36" s="21">
        <v>1.5015000000000001</v>
      </c>
      <c r="BY36" s="21">
        <v>1.5015000000000001</v>
      </c>
      <c r="BZ36" s="21">
        <v>1.5015000000000001</v>
      </c>
      <c r="CA36" s="21">
        <v>1.5015000000000001</v>
      </c>
      <c r="CB36" s="21">
        <v>1.5015000000000001</v>
      </c>
      <c r="CC36" s="21">
        <v>1.5015000000000001</v>
      </c>
      <c r="CD36" s="21">
        <v>1.5015000000000001</v>
      </c>
    </row>
    <row r="37" spans="1:82" x14ac:dyDescent="0.25">
      <c r="A37" s="19" t="s">
        <v>46</v>
      </c>
      <c r="B37" s="21">
        <v>0.93371000000000004</v>
      </c>
      <c r="C37" s="21">
        <v>1.40056</v>
      </c>
      <c r="D37" s="21">
        <v>0</v>
      </c>
      <c r="E37" s="21">
        <v>0.98521999999999998</v>
      </c>
      <c r="F37" s="21">
        <v>0.94389000000000001</v>
      </c>
      <c r="G37" s="21">
        <v>0.93313000000000001</v>
      </c>
      <c r="H37" s="21">
        <v>0.95355000000000001</v>
      </c>
      <c r="I37" s="21">
        <v>0.95869000000000004</v>
      </c>
      <c r="J37" s="21">
        <v>3.5477799999999999</v>
      </c>
      <c r="K37" s="21">
        <v>3.54589</v>
      </c>
      <c r="L37" s="21">
        <v>3.5471300000000001</v>
      </c>
      <c r="M37" s="21">
        <v>3.5463</v>
      </c>
      <c r="N37" s="21">
        <v>3.5493899999999998</v>
      </c>
      <c r="O37" s="21">
        <v>3.5459000000000001</v>
      </c>
      <c r="P37" s="21">
        <v>3.5460400000000001</v>
      </c>
      <c r="Q37" s="21">
        <v>3.54948</v>
      </c>
      <c r="R37" s="21">
        <v>3.5476999999999999</v>
      </c>
      <c r="S37" s="21">
        <v>3.5471699999999999</v>
      </c>
      <c r="T37" s="21">
        <v>1.9514899999999999</v>
      </c>
      <c r="U37" s="21">
        <v>1.9211800000000001</v>
      </c>
      <c r="V37" s="21">
        <v>1.88524</v>
      </c>
      <c r="W37" s="21">
        <v>1.8471299999999999</v>
      </c>
      <c r="X37" s="21">
        <v>1.80454</v>
      </c>
      <c r="Y37" s="21">
        <v>1.77176</v>
      </c>
      <c r="Z37" s="21">
        <v>1.7413000000000001</v>
      </c>
      <c r="AA37" s="21">
        <v>-0.71692999999999996</v>
      </c>
      <c r="AB37" s="21">
        <v>-0.71860999999999997</v>
      </c>
      <c r="AC37" s="21">
        <v>-0.71972000000000003</v>
      </c>
      <c r="AD37" s="21">
        <v>-0.72040999999999999</v>
      </c>
      <c r="AE37" s="21">
        <v>-44.395209999999999</v>
      </c>
      <c r="AF37" s="21">
        <v>-44.365589999999997</v>
      </c>
      <c r="AG37" s="21">
        <v>-44.438600000000001</v>
      </c>
      <c r="AH37" s="21">
        <v>-44.44444</v>
      </c>
      <c r="AI37" s="21">
        <v>-44.388080000000002</v>
      </c>
      <c r="AJ37" s="21">
        <v>-44.404559999999996</v>
      </c>
      <c r="AK37" s="21">
        <v>-44.424889999999998</v>
      </c>
      <c r="AL37" s="21">
        <v>-44.368479999999998</v>
      </c>
      <c r="AM37" s="21">
        <v>-44.400089999999999</v>
      </c>
      <c r="AN37" s="21">
        <v>0.95403000000000004</v>
      </c>
      <c r="AO37" s="21">
        <v>0.95616000000000001</v>
      </c>
      <c r="AP37" s="21">
        <v>0.94562999999999997</v>
      </c>
      <c r="AQ37" s="21">
        <v>0.99043000000000003</v>
      </c>
      <c r="AR37" s="21">
        <v>0.96338999999999997</v>
      </c>
      <c r="AS37" s="21">
        <v>0.94647000000000003</v>
      </c>
      <c r="AT37" s="21">
        <v>0.97182000000000002</v>
      </c>
      <c r="AU37" s="21">
        <v>0.96272999999999997</v>
      </c>
      <c r="AV37" s="21">
        <v>0.94682999999999995</v>
      </c>
      <c r="AW37" s="21">
        <v>0.96033000000000002</v>
      </c>
      <c r="AX37" s="21">
        <v>0.97402999999999995</v>
      </c>
      <c r="AY37" s="21">
        <v>0.98743000000000003</v>
      </c>
      <c r="AZ37" s="21">
        <v>1.01695</v>
      </c>
      <c r="BA37" s="21">
        <v>1.01695</v>
      </c>
      <c r="BB37" s="21">
        <v>0.96762999999999999</v>
      </c>
      <c r="BC37" s="21">
        <v>0.96762999999999999</v>
      </c>
      <c r="BD37" s="21">
        <v>0.96762999999999999</v>
      </c>
      <c r="BE37" s="21">
        <v>0.96762999999999999</v>
      </c>
      <c r="BF37" s="21">
        <v>0.96762999999999999</v>
      </c>
      <c r="BG37" s="21">
        <v>0.96762999999999999</v>
      </c>
      <c r="BH37" s="21">
        <v>0.96762999999999999</v>
      </c>
      <c r="BI37" s="21">
        <v>0.96762999999999999</v>
      </c>
      <c r="BJ37" s="21">
        <v>0.96762999999999999</v>
      </c>
      <c r="BK37" s="21">
        <v>0.96762999999999999</v>
      </c>
      <c r="BL37" s="21">
        <v>0.96762999999999999</v>
      </c>
      <c r="BM37" s="21">
        <v>0.96762999999999999</v>
      </c>
      <c r="BN37" s="21">
        <v>0.96762999999999999</v>
      </c>
      <c r="BO37" s="21">
        <v>0.96762999999999999</v>
      </c>
      <c r="BP37" s="21">
        <v>0.96762999999999999</v>
      </c>
      <c r="BQ37" s="21">
        <v>0.96762999999999999</v>
      </c>
      <c r="BR37" s="21">
        <v>0.96762999999999999</v>
      </c>
      <c r="BS37" s="21">
        <v>0.96762999999999999</v>
      </c>
      <c r="BT37" s="21">
        <v>0.96762999999999999</v>
      </c>
      <c r="BU37" s="21">
        <v>0.96762999999999999</v>
      </c>
      <c r="BV37" s="21">
        <v>0.96762999999999999</v>
      </c>
      <c r="BW37" s="21">
        <v>0.96762999999999999</v>
      </c>
      <c r="BX37" s="21">
        <v>0.96762999999999999</v>
      </c>
      <c r="BY37" s="21">
        <v>0.96762999999999999</v>
      </c>
      <c r="BZ37" s="21">
        <v>0.96762999999999999</v>
      </c>
      <c r="CA37" s="21">
        <v>0.96762999999999999</v>
      </c>
      <c r="CB37" s="21">
        <v>0.96762999999999999</v>
      </c>
      <c r="CC37" s="21">
        <v>0.96762999999999999</v>
      </c>
      <c r="CD37" s="21">
        <v>0.96762999999999999</v>
      </c>
    </row>
    <row r="38" spans="1:82" x14ac:dyDescent="0.25">
      <c r="A38" s="19" t="s">
        <v>47</v>
      </c>
      <c r="B38" s="21">
        <v>0.56022000000000005</v>
      </c>
      <c r="C38" s="21">
        <v>0.28011000000000003</v>
      </c>
      <c r="D38" s="21">
        <v>0</v>
      </c>
      <c r="E38" s="21">
        <v>0.61575999999999997</v>
      </c>
      <c r="F38" s="21">
        <v>0.62926000000000004</v>
      </c>
      <c r="G38" s="21">
        <v>0.62207999999999997</v>
      </c>
      <c r="H38" s="21">
        <v>0.63570000000000004</v>
      </c>
      <c r="I38" s="21">
        <v>0.61192999999999997</v>
      </c>
      <c r="J38" s="21">
        <v>2.4828999999999999</v>
      </c>
      <c r="K38" s="21">
        <v>2.49031</v>
      </c>
      <c r="L38" s="21">
        <v>2.4951099999999999</v>
      </c>
      <c r="M38" s="21">
        <v>2.4891999999999999</v>
      </c>
      <c r="N38" s="21">
        <v>2.4912100000000001</v>
      </c>
      <c r="O38" s="21">
        <v>2.4908700000000001</v>
      </c>
      <c r="P38" s="21">
        <v>2.48691</v>
      </c>
      <c r="Q38" s="21">
        <v>2.4866100000000002</v>
      </c>
      <c r="R38" s="21">
        <v>2.4905900000000001</v>
      </c>
      <c r="S38" s="21">
        <v>2.48888</v>
      </c>
      <c r="T38" s="21">
        <v>1.5918300000000001</v>
      </c>
      <c r="U38" s="21">
        <v>1.5510200000000001</v>
      </c>
      <c r="V38" s="21">
        <v>1.51532</v>
      </c>
      <c r="W38" s="21">
        <v>1.4777100000000001</v>
      </c>
      <c r="X38" s="21">
        <v>1.44783</v>
      </c>
      <c r="Y38" s="21">
        <v>1.42028</v>
      </c>
      <c r="Z38" s="21">
        <v>1.38903</v>
      </c>
      <c r="AA38" s="21">
        <v>-1.64052</v>
      </c>
      <c r="AB38" s="21">
        <v>-1.6418200000000001</v>
      </c>
      <c r="AC38" s="21">
        <v>-1.64272</v>
      </c>
      <c r="AD38" s="21">
        <v>-1.64666</v>
      </c>
      <c r="AE38" s="21">
        <v>-56.313690000000001</v>
      </c>
      <c r="AF38" s="21">
        <v>-56.3095</v>
      </c>
      <c r="AG38" s="21">
        <v>-56.350879999999997</v>
      </c>
      <c r="AH38" s="21">
        <v>-56.376739999999998</v>
      </c>
      <c r="AI38" s="21">
        <v>-56.309449999999998</v>
      </c>
      <c r="AJ38" s="21">
        <v>-56.344619999999999</v>
      </c>
      <c r="AK38" s="21">
        <v>-56.34299</v>
      </c>
      <c r="AL38" s="21">
        <v>-56.315159999999999</v>
      </c>
      <c r="AM38" s="21">
        <v>-56.331780000000002</v>
      </c>
      <c r="AN38" s="21">
        <v>0.62878999999999996</v>
      </c>
      <c r="AO38" s="21">
        <v>0.62966</v>
      </c>
      <c r="AP38" s="21">
        <v>0.62324999999999997</v>
      </c>
      <c r="AQ38" s="21">
        <v>0.62726999999999999</v>
      </c>
      <c r="AR38" s="21">
        <v>0.62250000000000005</v>
      </c>
      <c r="AS38" s="21">
        <v>0.63614999999999999</v>
      </c>
      <c r="AT38" s="21">
        <v>0.64139999999999997</v>
      </c>
      <c r="AU38" s="21">
        <v>0.62112000000000001</v>
      </c>
      <c r="AV38" s="21">
        <v>0.61907999999999996</v>
      </c>
      <c r="AW38" s="21">
        <v>0.66805999999999999</v>
      </c>
      <c r="AX38" s="21">
        <v>0.64934999999999998</v>
      </c>
      <c r="AY38" s="21">
        <v>0.62836999999999998</v>
      </c>
      <c r="AZ38" s="21">
        <v>0.56496999999999997</v>
      </c>
      <c r="BA38" s="21">
        <v>0.56496999999999997</v>
      </c>
      <c r="BB38" s="21">
        <v>0.60060000000000002</v>
      </c>
      <c r="BC38" s="21">
        <v>0.60060000000000002</v>
      </c>
      <c r="BD38" s="21">
        <v>0.60060000000000002</v>
      </c>
      <c r="BE38" s="21">
        <v>0.60060000000000002</v>
      </c>
      <c r="BF38" s="21">
        <v>0.60060000000000002</v>
      </c>
      <c r="BG38" s="21">
        <v>0.60060000000000002</v>
      </c>
      <c r="BH38" s="21">
        <v>0.60060000000000002</v>
      </c>
      <c r="BI38" s="21">
        <v>0.60060000000000002</v>
      </c>
      <c r="BJ38" s="21">
        <v>0.60060000000000002</v>
      </c>
      <c r="BK38" s="21">
        <v>0.60060000000000002</v>
      </c>
      <c r="BL38" s="21">
        <v>0.60060000000000002</v>
      </c>
      <c r="BM38" s="21">
        <v>0.60060000000000002</v>
      </c>
      <c r="BN38" s="21">
        <v>0.60060000000000002</v>
      </c>
      <c r="BO38" s="21">
        <v>0.60060000000000002</v>
      </c>
      <c r="BP38" s="21">
        <v>0.60060000000000002</v>
      </c>
      <c r="BQ38" s="21">
        <v>0.60060000000000002</v>
      </c>
      <c r="BR38" s="21">
        <v>0.60060000000000002</v>
      </c>
      <c r="BS38" s="21">
        <v>0.60060000000000002</v>
      </c>
      <c r="BT38" s="21">
        <v>0.60060000000000002</v>
      </c>
      <c r="BU38" s="21">
        <v>0.60060000000000002</v>
      </c>
      <c r="BV38" s="21">
        <v>0.60060000000000002</v>
      </c>
      <c r="BW38" s="21">
        <v>0.60060000000000002</v>
      </c>
      <c r="BX38" s="21">
        <v>0.60060000000000002</v>
      </c>
      <c r="BY38" s="21">
        <v>0.60060000000000002</v>
      </c>
      <c r="BZ38" s="21">
        <v>0.60060000000000002</v>
      </c>
      <c r="CA38" s="21">
        <v>0.60060000000000002</v>
      </c>
      <c r="CB38" s="21">
        <v>0.60060000000000002</v>
      </c>
      <c r="CC38" s="21">
        <v>0.60060000000000002</v>
      </c>
      <c r="CD38" s="21">
        <v>0.60060000000000002</v>
      </c>
    </row>
    <row r="39" spans="1:82" x14ac:dyDescent="0.25">
      <c r="A39" s="19" t="s">
        <v>48</v>
      </c>
      <c r="B39" s="21">
        <v>0.46684999999999999</v>
      </c>
      <c r="C39" s="21">
        <v>0</v>
      </c>
      <c r="D39" s="21">
        <v>0</v>
      </c>
      <c r="E39" s="21">
        <v>0.61575999999999997</v>
      </c>
      <c r="F39" s="21">
        <v>0.47194999999999998</v>
      </c>
      <c r="G39" s="21">
        <v>0.42768</v>
      </c>
      <c r="H39" s="21">
        <v>0.41565000000000002</v>
      </c>
      <c r="I39" s="21">
        <v>0.42835000000000001</v>
      </c>
      <c r="J39" s="21">
        <v>1.6938899999999999</v>
      </c>
      <c r="K39" s="21">
        <v>1.69754</v>
      </c>
      <c r="L39" s="21">
        <v>1.69339</v>
      </c>
      <c r="M39" s="21">
        <v>1.6963699999999999</v>
      </c>
      <c r="N39" s="21">
        <v>1.69177</v>
      </c>
      <c r="O39" s="21">
        <v>1.69492</v>
      </c>
      <c r="P39" s="21">
        <v>1.69695</v>
      </c>
      <c r="Q39" s="21">
        <v>1.69157</v>
      </c>
      <c r="R39" s="21">
        <v>1.69858</v>
      </c>
      <c r="S39" s="21">
        <v>1.6946000000000001</v>
      </c>
      <c r="T39" s="21">
        <v>1.0945</v>
      </c>
      <c r="U39" s="21">
        <v>1.11374</v>
      </c>
      <c r="V39" s="21">
        <v>1.11799</v>
      </c>
      <c r="W39" s="21">
        <v>1.1082799999999999</v>
      </c>
      <c r="X39" s="21">
        <v>1.09636</v>
      </c>
      <c r="Y39" s="21">
        <v>1.0701700000000001</v>
      </c>
      <c r="Z39" s="21">
        <v>1.0363800000000001</v>
      </c>
      <c r="AA39" s="21">
        <v>-1.24251</v>
      </c>
      <c r="AB39" s="21">
        <v>-1.24031</v>
      </c>
      <c r="AC39" s="21">
        <v>-1.2444</v>
      </c>
      <c r="AD39" s="21">
        <v>-1.2435700000000001</v>
      </c>
      <c r="AE39" s="21">
        <v>-55.708170000000003</v>
      </c>
      <c r="AF39" s="21">
        <v>-55.686340000000001</v>
      </c>
      <c r="AG39" s="21">
        <v>-55.736840000000001</v>
      </c>
      <c r="AH39" s="21">
        <v>-55.739899999999999</v>
      </c>
      <c r="AI39" s="21">
        <v>-55.691189999999999</v>
      </c>
      <c r="AJ39" s="21">
        <v>-55.735909999999997</v>
      </c>
      <c r="AK39" s="21">
        <v>-55.719079999999998</v>
      </c>
      <c r="AL39" s="21">
        <v>-55.682789999999997</v>
      </c>
      <c r="AM39" s="21">
        <v>-55.68862</v>
      </c>
      <c r="AN39" s="21">
        <v>0.43364999999999998</v>
      </c>
      <c r="AO39" s="21">
        <v>0.41977999999999999</v>
      </c>
      <c r="AP39" s="21">
        <v>0.42982999999999999</v>
      </c>
      <c r="AQ39" s="21">
        <v>0.42918000000000001</v>
      </c>
      <c r="AR39" s="21">
        <v>0.42981999999999998</v>
      </c>
      <c r="AS39" s="21">
        <v>0.43445</v>
      </c>
      <c r="AT39" s="21">
        <v>0.42759999999999998</v>
      </c>
      <c r="AU39" s="21">
        <v>0.43478</v>
      </c>
      <c r="AV39" s="21">
        <v>0.437</v>
      </c>
      <c r="AW39" s="21">
        <v>0.41754000000000002</v>
      </c>
      <c r="AX39" s="21">
        <v>0.43290000000000001</v>
      </c>
      <c r="AY39" s="21">
        <v>0.44883000000000001</v>
      </c>
      <c r="AZ39" s="21">
        <v>0.56496999999999997</v>
      </c>
      <c r="BA39" s="21">
        <v>0.56496999999999997</v>
      </c>
      <c r="BB39" s="21">
        <v>0.43376999999999999</v>
      </c>
      <c r="BC39" s="21">
        <v>0.43376999999999999</v>
      </c>
      <c r="BD39" s="21">
        <v>0.43376999999999999</v>
      </c>
      <c r="BE39" s="21">
        <v>0.43376999999999999</v>
      </c>
      <c r="BF39" s="21">
        <v>0.43376999999999999</v>
      </c>
      <c r="BG39" s="21">
        <v>0.43376999999999999</v>
      </c>
      <c r="BH39" s="21">
        <v>0.43376999999999999</v>
      </c>
      <c r="BI39" s="21">
        <v>0.43376999999999999</v>
      </c>
      <c r="BJ39" s="21">
        <v>0.43376999999999999</v>
      </c>
      <c r="BK39" s="21">
        <v>0.43376999999999999</v>
      </c>
      <c r="BL39" s="21">
        <v>0.43376999999999999</v>
      </c>
      <c r="BM39" s="21">
        <v>0.43376999999999999</v>
      </c>
      <c r="BN39" s="21">
        <v>0.43376999999999999</v>
      </c>
      <c r="BO39" s="21">
        <v>0.43376999999999999</v>
      </c>
      <c r="BP39" s="21">
        <v>0.43376999999999999</v>
      </c>
      <c r="BQ39" s="21">
        <v>0.43376999999999999</v>
      </c>
      <c r="BR39" s="21">
        <v>0.43376999999999999</v>
      </c>
      <c r="BS39" s="21">
        <v>0.43376999999999999</v>
      </c>
      <c r="BT39" s="21">
        <v>0.43376999999999999</v>
      </c>
      <c r="BU39" s="21">
        <v>0.43376999999999999</v>
      </c>
      <c r="BV39" s="21">
        <v>0.43376999999999999</v>
      </c>
      <c r="BW39" s="21">
        <v>0.43376999999999999</v>
      </c>
      <c r="BX39" s="21">
        <v>0.43376999999999999</v>
      </c>
      <c r="BY39" s="21">
        <v>0.43376999999999999</v>
      </c>
      <c r="BZ39" s="21">
        <v>0.43376999999999999</v>
      </c>
      <c r="CA39" s="21">
        <v>0.43376999999999999</v>
      </c>
      <c r="CB39" s="21">
        <v>0.43376999999999999</v>
      </c>
      <c r="CC39" s="21">
        <v>0.43376999999999999</v>
      </c>
      <c r="CD39" s="21">
        <v>0.43376999999999999</v>
      </c>
    </row>
    <row r="40" spans="1:82" x14ac:dyDescent="0.25">
      <c r="A40" s="19" t="s">
        <v>49</v>
      </c>
      <c r="B40" s="21">
        <v>0.46684999999999999</v>
      </c>
      <c r="C40" s="21">
        <v>0</v>
      </c>
      <c r="D40" s="21">
        <v>0</v>
      </c>
      <c r="E40" s="21">
        <v>0.24631</v>
      </c>
      <c r="F40" s="21">
        <v>0.26218999999999998</v>
      </c>
      <c r="G40" s="21">
        <v>0.31103999999999998</v>
      </c>
      <c r="H40" s="21">
        <v>0.29339999999999999</v>
      </c>
      <c r="I40" s="21">
        <v>0.30597000000000002</v>
      </c>
      <c r="J40" s="21">
        <v>1.5338799999999999</v>
      </c>
      <c r="K40" s="21">
        <v>1.5295099999999999</v>
      </c>
      <c r="L40" s="21">
        <v>1.5369600000000001</v>
      </c>
      <c r="M40" s="21">
        <v>1.53209</v>
      </c>
      <c r="N40" s="21">
        <v>1.53586</v>
      </c>
      <c r="O40" s="21">
        <v>1.5326</v>
      </c>
      <c r="P40" s="21">
        <v>1.53311</v>
      </c>
      <c r="Q40" s="21">
        <v>1.53087</v>
      </c>
      <c r="R40" s="21">
        <v>1.53166</v>
      </c>
      <c r="S40" s="21">
        <v>1.5329299999999999</v>
      </c>
      <c r="T40" s="21">
        <v>0.58650999999999998</v>
      </c>
      <c r="U40" s="21">
        <v>0.59963</v>
      </c>
      <c r="V40" s="21">
        <v>0.61380000000000001</v>
      </c>
      <c r="W40" s="21">
        <v>0.62419999999999998</v>
      </c>
      <c r="X40" s="21">
        <v>0.64522999999999997</v>
      </c>
      <c r="Y40" s="21">
        <v>0.65783000000000003</v>
      </c>
      <c r="Z40" s="21">
        <v>0.66946000000000006</v>
      </c>
      <c r="AA40" s="21">
        <v>-1.7884899999999999</v>
      </c>
      <c r="AB40" s="21">
        <v>-1.7850299999999999</v>
      </c>
      <c r="AC40" s="21">
        <v>-1.7828200000000001</v>
      </c>
      <c r="AD40" s="21">
        <v>-1.7838799999999999</v>
      </c>
      <c r="AE40" s="21">
        <v>-52.252249999999997</v>
      </c>
      <c r="AF40" s="21">
        <v>-52.258960000000002</v>
      </c>
      <c r="AG40" s="21">
        <v>-52.280700000000003</v>
      </c>
      <c r="AH40" s="21">
        <v>-52.304340000000003</v>
      </c>
      <c r="AI40" s="21">
        <v>-52.251109999999997</v>
      </c>
      <c r="AJ40" s="21">
        <v>-52.286560000000001</v>
      </c>
      <c r="AK40" s="21">
        <v>-52.263640000000002</v>
      </c>
      <c r="AL40" s="21">
        <v>-52.23039</v>
      </c>
      <c r="AM40" s="21">
        <v>-52.251049999999999</v>
      </c>
      <c r="AN40" s="21">
        <v>0.30356</v>
      </c>
      <c r="AO40" s="21">
        <v>0.30317</v>
      </c>
      <c r="AP40" s="21">
        <v>0.30087999999999998</v>
      </c>
      <c r="AQ40" s="21">
        <v>0.29713000000000001</v>
      </c>
      <c r="AR40" s="21">
        <v>0.31125000000000003</v>
      </c>
      <c r="AS40" s="21">
        <v>0.29480000000000001</v>
      </c>
      <c r="AT40" s="21">
        <v>0.31097999999999998</v>
      </c>
      <c r="AU40" s="21">
        <v>0.31056</v>
      </c>
      <c r="AV40" s="21">
        <v>0.32774999999999999</v>
      </c>
      <c r="AW40" s="21">
        <v>0.29227999999999998</v>
      </c>
      <c r="AX40" s="21">
        <v>0.27056000000000002</v>
      </c>
      <c r="AY40" s="21">
        <v>0.44883000000000001</v>
      </c>
      <c r="AZ40" s="21">
        <v>0.45197999999999999</v>
      </c>
      <c r="BA40" s="21">
        <v>0.45197999999999999</v>
      </c>
      <c r="BB40" s="21">
        <v>0.33367000000000002</v>
      </c>
      <c r="BC40" s="21">
        <v>0.33367000000000002</v>
      </c>
      <c r="BD40" s="21">
        <v>0.33367000000000002</v>
      </c>
      <c r="BE40" s="21">
        <v>0.33367000000000002</v>
      </c>
      <c r="BF40" s="21">
        <v>0.33367000000000002</v>
      </c>
      <c r="BG40" s="21">
        <v>0.33367000000000002</v>
      </c>
      <c r="BH40" s="21">
        <v>0.33367000000000002</v>
      </c>
      <c r="BI40" s="21">
        <v>0.33367000000000002</v>
      </c>
      <c r="BJ40" s="21">
        <v>0.33367000000000002</v>
      </c>
      <c r="BK40" s="21">
        <v>0.33367000000000002</v>
      </c>
      <c r="BL40" s="21">
        <v>0.33367000000000002</v>
      </c>
      <c r="BM40" s="21">
        <v>0.33367000000000002</v>
      </c>
      <c r="BN40" s="21">
        <v>0.33367000000000002</v>
      </c>
      <c r="BO40" s="21">
        <v>0.33367000000000002</v>
      </c>
      <c r="BP40" s="21">
        <v>0.33367000000000002</v>
      </c>
      <c r="BQ40" s="21">
        <v>0.33367000000000002</v>
      </c>
      <c r="BR40" s="21">
        <v>0.33367000000000002</v>
      </c>
      <c r="BS40" s="21">
        <v>0.33367000000000002</v>
      </c>
      <c r="BT40" s="21">
        <v>0.33367000000000002</v>
      </c>
      <c r="BU40" s="21">
        <v>0.33367000000000002</v>
      </c>
      <c r="BV40" s="21">
        <v>0.33367000000000002</v>
      </c>
      <c r="BW40" s="21">
        <v>0.33367000000000002</v>
      </c>
      <c r="BX40" s="21">
        <v>0.33367000000000002</v>
      </c>
      <c r="BY40" s="21">
        <v>0.33367000000000002</v>
      </c>
      <c r="BZ40" s="21">
        <v>0.33367000000000002</v>
      </c>
      <c r="CA40" s="21">
        <v>0.33367000000000002</v>
      </c>
      <c r="CB40" s="21">
        <v>0.33367000000000002</v>
      </c>
      <c r="CC40" s="21">
        <v>0.33367000000000002</v>
      </c>
      <c r="CD40" s="21">
        <v>0.33367000000000002</v>
      </c>
    </row>
    <row r="41" spans="1:82" x14ac:dyDescent="0.25">
      <c r="A41" s="19" t="s">
        <v>50</v>
      </c>
      <c r="B41" s="21">
        <v>0.18673999999999999</v>
      </c>
      <c r="C41" s="21">
        <v>0</v>
      </c>
      <c r="D41" s="21">
        <v>0</v>
      </c>
      <c r="E41" s="21">
        <v>0</v>
      </c>
      <c r="F41" s="21">
        <v>0.83901000000000003</v>
      </c>
      <c r="G41" s="21">
        <v>0.81649000000000005</v>
      </c>
      <c r="H41" s="21">
        <v>0.66015000000000001</v>
      </c>
      <c r="I41" s="21">
        <v>0.69352000000000003</v>
      </c>
      <c r="J41" s="21">
        <v>9.8764099999999999</v>
      </c>
      <c r="K41" s="21">
        <v>9.8922899999999991</v>
      </c>
      <c r="L41" s="21">
        <v>9.88659</v>
      </c>
      <c r="M41" s="21">
        <v>9.8817900000000005</v>
      </c>
      <c r="N41" s="21">
        <v>9.8819099999999995</v>
      </c>
      <c r="O41" s="21">
        <v>9.8885699999999996</v>
      </c>
      <c r="P41" s="21">
        <v>9.8832599999999999</v>
      </c>
      <c r="Q41" s="21">
        <v>9.8844100000000008</v>
      </c>
      <c r="R41" s="21">
        <v>9.8870900000000006</v>
      </c>
      <c r="S41" s="21">
        <v>9.8887599999999996</v>
      </c>
      <c r="T41" s="21">
        <v>0.88219000000000003</v>
      </c>
      <c r="U41" s="21">
        <v>0.77388000000000001</v>
      </c>
      <c r="V41" s="21">
        <v>0.68503999999999998</v>
      </c>
      <c r="W41" s="21">
        <v>0.61146</v>
      </c>
      <c r="X41" s="21">
        <v>0.57703000000000004</v>
      </c>
      <c r="Y41" s="21">
        <v>0.55867</v>
      </c>
      <c r="Z41" s="21">
        <v>0.54188999999999998</v>
      </c>
      <c r="AA41" s="21">
        <v>-8.1898199999999992</v>
      </c>
      <c r="AB41" s="21">
        <v>-8.1809600000000007</v>
      </c>
      <c r="AC41" s="21">
        <v>-8.1888900000000007</v>
      </c>
      <c r="AD41" s="21">
        <v>-8.1818200000000001</v>
      </c>
      <c r="AE41" s="21">
        <v>-138.88642999999999</v>
      </c>
      <c r="AF41" s="21">
        <v>-138.86099999999999</v>
      </c>
      <c r="AG41" s="21">
        <v>-138.92982000000001</v>
      </c>
      <c r="AH41" s="21">
        <v>-138.96430000000001</v>
      </c>
      <c r="AI41" s="21">
        <v>-138.83957000000001</v>
      </c>
      <c r="AJ41" s="21">
        <v>-138.98860999999999</v>
      </c>
      <c r="AK41" s="21">
        <v>-138.90577999999999</v>
      </c>
      <c r="AL41" s="21">
        <v>-138.79678999999999</v>
      </c>
      <c r="AM41" s="21">
        <v>-138.85561999999999</v>
      </c>
      <c r="AN41" s="21">
        <v>0.67215999999999998</v>
      </c>
      <c r="AO41" s="21">
        <v>0.67630999999999997</v>
      </c>
      <c r="AP41" s="21">
        <v>0.66624000000000005</v>
      </c>
      <c r="AQ41" s="21">
        <v>0.72631000000000001</v>
      </c>
      <c r="AR41" s="21">
        <v>0.71143000000000001</v>
      </c>
      <c r="AS41" s="21">
        <v>0.72924999999999995</v>
      </c>
      <c r="AT41" s="21">
        <v>0.68027000000000004</v>
      </c>
      <c r="AU41" s="21">
        <v>0.71428999999999998</v>
      </c>
      <c r="AV41" s="21">
        <v>0.76475000000000004</v>
      </c>
      <c r="AW41" s="21">
        <v>0.87683</v>
      </c>
      <c r="AX41" s="21">
        <v>0.81169000000000002</v>
      </c>
      <c r="AY41" s="21">
        <v>0.26929999999999998</v>
      </c>
      <c r="AZ41" s="21">
        <v>0</v>
      </c>
      <c r="BA41" s="21">
        <v>0</v>
      </c>
      <c r="BB41" s="21">
        <v>0.40039999999999998</v>
      </c>
      <c r="BC41" s="21">
        <v>0.40039999999999998</v>
      </c>
      <c r="BD41" s="21">
        <v>0.40039999999999998</v>
      </c>
      <c r="BE41" s="21">
        <v>0.40039999999999998</v>
      </c>
      <c r="BF41" s="21">
        <v>0.40039999999999998</v>
      </c>
      <c r="BG41" s="21">
        <v>0.40039999999999998</v>
      </c>
      <c r="BH41" s="21">
        <v>0.40039999999999998</v>
      </c>
      <c r="BI41" s="21">
        <v>0.40039999999999998</v>
      </c>
      <c r="BJ41" s="21">
        <v>0.40039999999999998</v>
      </c>
      <c r="BK41" s="21">
        <v>0.40039999999999998</v>
      </c>
      <c r="BL41" s="21">
        <v>0.40039999999999998</v>
      </c>
      <c r="BM41" s="21">
        <v>0.40039999999999998</v>
      </c>
      <c r="BN41" s="21">
        <v>0.40039999999999998</v>
      </c>
      <c r="BO41" s="21">
        <v>0.40039999999999998</v>
      </c>
      <c r="BP41" s="21">
        <v>0.40039999999999998</v>
      </c>
      <c r="BQ41" s="21">
        <v>0.40039999999999998</v>
      </c>
      <c r="BR41" s="21">
        <v>0.40039999999999998</v>
      </c>
      <c r="BS41" s="21">
        <v>0.40039999999999998</v>
      </c>
      <c r="BT41" s="21">
        <v>0.40039999999999998</v>
      </c>
      <c r="BU41" s="21">
        <v>0.40039999999999998</v>
      </c>
      <c r="BV41" s="21">
        <v>0.40039999999999998</v>
      </c>
      <c r="BW41" s="21">
        <v>0.40039999999999998</v>
      </c>
      <c r="BX41" s="21">
        <v>0.40039999999999998</v>
      </c>
      <c r="BY41" s="21">
        <v>0.40039999999999998</v>
      </c>
      <c r="BZ41" s="21">
        <v>0.40039999999999998</v>
      </c>
      <c r="CA41" s="21">
        <v>0.40039999999999998</v>
      </c>
      <c r="CB41" s="21">
        <v>0.40039999999999998</v>
      </c>
      <c r="CC41" s="21">
        <v>0.40039999999999998</v>
      </c>
      <c r="CD41" s="21">
        <v>0.40039999999999998</v>
      </c>
    </row>
    <row r="42" spans="1:82" x14ac:dyDescent="0.25">
      <c r="A42" s="20"/>
      <c r="B42" s="20"/>
      <c r="C42" s="20"/>
      <c r="D42" s="20"/>
      <c r="E42" s="20"/>
      <c r="F42" s="20"/>
      <c r="G42" s="20"/>
      <c r="H42" s="20"/>
      <c r="I42" s="20"/>
      <c r="J42" s="20"/>
      <c r="K42" s="20"/>
      <c r="L42" s="20"/>
      <c r="M42" s="20"/>
      <c r="N42" s="20"/>
      <c r="O42" s="20"/>
      <c r="P42" s="20"/>
      <c r="Q42" s="20"/>
      <c r="R42" s="20"/>
      <c r="S42" s="20"/>
      <c r="T42" s="20"/>
      <c r="U42" s="20"/>
      <c r="V42" s="20"/>
      <c r="W42" s="20"/>
      <c r="X42" s="20"/>
      <c r="Y42" s="20"/>
      <c r="Z42" s="20"/>
      <c r="AA42" s="20"/>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206683-96A9-4A33-8051-2A67F7B97FEA}">
  <sheetPr>
    <pageSetUpPr autoPageBreaks="0"/>
  </sheetPr>
  <dimension ref="A1:N70"/>
  <sheetViews>
    <sheetView zoomScaleNormal="100" workbookViewId="0">
      <selection activeCell="E11" sqref="E11"/>
    </sheetView>
  </sheetViews>
  <sheetFormatPr defaultRowHeight="15" x14ac:dyDescent="0.25"/>
  <cols>
    <col min="1" max="1" width="60.7109375" customWidth="1"/>
    <col min="4" max="4" width="9.140625" customWidth="1"/>
    <col min="8" max="8" width="60.7109375" customWidth="1"/>
    <col min="9" max="9" width="2.7109375" customWidth="1"/>
    <col min="14" max="14" width="2.7109375" customWidth="1"/>
  </cols>
  <sheetData>
    <row r="1" spans="1:14" x14ac:dyDescent="0.25">
      <c r="A1" s="290" t="s">
        <v>284</v>
      </c>
      <c r="B1" s="290"/>
      <c r="C1" s="290"/>
      <c r="D1" s="290"/>
      <c r="E1" s="290"/>
      <c r="F1" s="290"/>
      <c r="G1" s="290"/>
      <c r="H1" s="290"/>
      <c r="I1" s="97"/>
      <c r="J1" s="301" t="s">
        <v>63</v>
      </c>
      <c r="K1" s="302"/>
      <c r="L1" s="302"/>
      <c r="M1" s="297"/>
      <c r="N1" s="98"/>
    </row>
    <row r="2" spans="1:14" x14ac:dyDescent="0.25">
      <c r="A2" s="22" t="s">
        <v>285</v>
      </c>
      <c r="B2" s="158" t="s">
        <v>240</v>
      </c>
      <c r="C2" s="159" t="s">
        <v>239</v>
      </c>
      <c r="D2" s="298" t="s">
        <v>142</v>
      </c>
      <c r="E2" s="291"/>
      <c r="F2" s="291"/>
      <c r="G2" s="291"/>
      <c r="H2" s="291"/>
      <c r="I2" s="20"/>
      <c r="J2" s="303" t="s">
        <v>286</v>
      </c>
      <c r="K2" s="303"/>
      <c r="L2" s="160" t="s">
        <v>143</v>
      </c>
      <c r="M2" s="161" t="s">
        <v>107</v>
      </c>
      <c r="N2" s="75"/>
    </row>
    <row r="3" spans="1:14" x14ac:dyDescent="0.25">
      <c r="A3" s="61" t="s">
        <v>53</v>
      </c>
      <c r="B3" s="70">
        <v>18</v>
      </c>
      <c r="C3" s="71">
        <v>17.399999999999999</v>
      </c>
      <c r="D3" s="304"/>
      <c r="E3" s="300"/>
      <c r="F3" s="300"/>
      <c r="G3" s="300"/>
      <c r="H3" s="300"/>
      <c r="I3" s="20"/>
      <c r="J3" s="163" t="s">
        <v>90</v>
      </c>
      <c r="K3" s="164" t="s">
        <v>287</v>
      </c>
      <c r="L3" s="165" t="s">
        <v>288</v>
      </c>
      <c r="M3" s="166">
        <f>HLOOKUP($B$16,$B$9:$G$14,5,FALSE)</f>
        <v>27</v>
      </c>
      <c r="N3" s="75"/>
    </row>
    <row r="4" spans="1:14" x14ac:dyDescent="0.25">
      <c r="A4" s="61" t="s">
        <v>289</v>
      </c>
      <c r="B4" s="72">
        <v>20.2</v>
      </c>
      <c r="C4" s="73">
        <v>25</v>
      </c>
      <c r="D4" s="304"/>
      <c r="E4" s="300"/>
      <c r="F4" s="300"/>
      <c r="G4" s="300"/>
      <c r="H4" s="300"/>
      <c r="I4" s="20"/>
      <c r="J4" s="167">
        <v>15</v>
      </c>
      <c r="K4" s="168">
        <f>(_xlfn.LOGNORM.DIST(J4+1-$J$4,$M$4,$M$5,TRUE))/_xlfn.LOGNORM.DIST(80-15,$M$4,$M$5,TRUE)</f>
        <v>7.1230452566248671E-4</v>
      </c>
      <c r="L4" s="165" t="s">
        <v>55</v>
      </c>
      <c r="M4" s="169">
        <f>LN(M3-15)</f>
        <v>2.4849066497880004</v>
      </c>
      <c r="N4" s="75"/>
    </row>
    <row r="5" spans="1:14" x14ac:dyDescent="0.25">
      <c r="A5" s="170"/>
      <c r="B5" s="171"/>
      <c r="C5" s="20"/>
      <c r="D5" s="20"/>
      <c r="E5" s="20"/>
      <c r="F5" s="20"/>
      <c r="G5" s="20"/>
      <c r="H5" s="20"/>
      <c r="I5" s="20"/>
      <c r="J5" s="167">
        <f t="shared" ref="J5:J68" si="0">J4+1</f>
        <v>16</v>
      </c>
      <c r="K5" s="172">
        <f>(_xlfn.LOGNORM.DIST(J5+1-$J$4,$M$4,$M$5,TRUE)-_xlfn.LOGNORM.DIST(J5-$J$4,$M$4,$M$5,TRUE))/_xlfn.LOGNORM.DIST(80-15,$M$4,$M$5,TRUE)</f>
        <v>1.008759078002742E-2</v>
      </c>
      <c r="L5" s="165" t="s">
        <v>54</v>
      </c>
      <c r="M5" s="173">
        <f>HLOOKUP($B$16,$B$9:$G$14,6,FALSE)</f>
        <v>0.77800000000000002</v>
      </c>
      <c r="N5" s="75"/>
    </row>
    <row r="6" spans="1:14" x14ac:dyDescent="0.25">
      <c r="A6" s="174" t="s">
        <v>285</v>
      </c>
      <c r="B6" s="175" t="s">
        <v>107</v>
      </c>
      <c r="C6" s="298" t="s">
        <v>142</v>
      </c>
      <c r="D6" s="291"/>
      <c r="E6" s="291"/>
      <c r="F6" s="291"/>
      <c r="G6" s="291"/>
      <c r="H6" s="291"/>
      <c r="I6" s="20"/>
      <c r="J6" s="167">
        <f t="shared" si="0"/>
        <v>17</v>
      </c>
      <c r="K6" s="172">
        <f t="shared" ref="K6:K68" si="1">(_xlfn.LOGNORM.DIST(J6+1-$J$4,$M$4,$M$5,TRUE)-_xlfn.LOGNORM.DIST(J6-$J$4,$M$4,$M$5,TRUE))/_xlfn.LOGNORM.DIST(80-15,$M$4,$M$5,TRUE)</f>
        <v>2.7152538716388314E-2</v>
      </c>
      <c r="L6" s="20"/>
      <c r="M6" s="20"/>
      <c r="N6" s="75"/>
    </row>
    <row r="7" spans="1:14" x14ac:dyDescent="0.25">
      <c r="A7" s="11" t="s">
        <v>290</v>
      </c>
      <c r="B7" s="21">
        <v>11</v>
      </c>
      <c r="C7" s="299"/>
      <c r="D7" s="300"/>
      <c r="E7" s="300"/>
      <c r="F7" s="300"/>
      <c r="G7" s="300"/>
      <c r="H7" s="300"/>
      <c r="I7" s="20"/>
      <c r="J7" s="167">
        <f t="shared" si="0"/>
        <v>18</v>
      </c>
      <c r="K7" s="172">
        <f t="shared" si="1"/>
        <v>4.2206006806106346E-2</v>
      </c>
      <c r="L7" s="20"/>
      <c r="M7" s="20"/>
      <c r="N7" s="75"/>
    </row>
    <row r="8" spans="1:14" x14ac:dyDescent="0.25">
      <c r="A8" s="170"/>
      <c r="B8" s="20"/>
      <c r="C8" s="20"/>
      <c r="D8" s="20"/>
      <c r="E8" s="20"/>
      <c r="F8" s="20"/>
      <c r="G8" s="20"/>
      <c r="H8" s="20"/>
      <c r="I8" s="20"/>
      <c r="J8" s="167">
        <f t="shared" si="0"/>
        <v>19</v>
      </c>
      <c r="K8" s="172">
        <f t="shared" si="1"/>
        <v>5.2052285770380451E-2</v>
      </c>
      <c r="L8" s="20"/>
      <c r="M8" s="20"/>
      <c r="N8" s="75"/>
    </row>
    <row r="9" spans="1:14" x14ac:dyDescent="0.25">
      <c r="A9" s="176" t="s">
        <v>285</v>
      </c>
      <c r="B9" s="158" t="s">
        <v>291</v>
      </c>
      <c r="C9" s="159" t="s">
        <v>292</v>
      </c>
      <c r="D9" s="159" t="s">
        <v>62</v>
      </c>
      <c r="E9" s="159" t="s">
        <v>293</v>
      </c>
      <c r="F9" s="159" t="s">
        <v>61</v>
      </c>
      <c r="G9" s="159" t="s">
        <v>294</v>
      </c>
      <c r="H9" s="177" t="s">
        <v>295</v>
      </c>
      <c r="I9" s="20"/>
      <c r="J9" s="167">
        <f t="shared" si="0"/>
        <v>20</v>
      </c>
      <c r="K9" s="172">
        <f t="shared" si="1"/>
        <v>5.7100465285608859E-2</v>
      </c>
      <c r="L9" s="20"/>
      <c r="M9" s="20"/>
      <c r="N9" s="75"/>
    </row>
    <row r="10" spans="1:14" x14ac:dyDescent="0.25">
      <c r="A10" s="61" t="s">
        <v>296</v>
      </c>
      <c r="B10" s="58">
        <v>0.01</v>
      </c>
      <c r="C10" s="141">
        <v>0.08</v>
      </c>
      <c r="D10" s="141">
        <v>0.4</v>
      </c>
      <c r="E10" s="141">
        <v>3.5</v>
      </c>
      <c r="F10" s="141">
        <v>0.34</v>
      </c>
      <c r="G10" s="59">
        <v>0.05</v>
      </c>
      <c r="H10" s="162" t="s">
        <v>428</v>
      </c>
      <c r="I10" s="20"/>
      <c r="J10" s="167">
        <f t="shared" si="0"/>
        <v>21</v>
      </c>
      <c r="K10" s="172">
        <f>(_xlfn.LOGNORM.DIST(J10+1-$J$4,$M$4,$M$5,TRUE)-_xlfn.LOGNORM.DIST(J10-$J$4,$M$4,$M$5,TRUE))/_xlfn.LOGNORM.DIST(80-15,$M$4,$M$5,TRUE)</f>
        <v>5.8612099986026789E-2</v>
      </c>
      <c r="L10" s="20"/>
      <c r="M10" s="20"/>
      <c r="N10" s="75"/>
    </row>
    <row r="11" spans="1:14" x14ac:dyDescent="0.25">
      <c r="A11" s="61" t="s">
        <v>297</v>
      </c>
      <c r="B11" s="178" t="b">
        <v>0</v>
      </c>
      <c r="C11" t="b">
        <v>0</v>
      </c>
      <c r="D11" t="b">
        <v>0</v>
      </c>
      <c r="E11" t="b">
        <v>1</v>
      </c>
      <c r="F11" t="b">
        <v>1</v>
      </c>
      <c r="G11" s="179" t="b">
        <v>1</v>
      </c>
      <c r="H11" s="162"/>
      <c r="I11" s="20"/>
      <c r="J11" s="167">
        <f t="shared" si="0"/>
        <v>22</v>
      </c>
      <c r="K11" s="172">
        <f t="shared" si="1"/>
        <v>5.7771522712591609E-2</v>
      </c>
      <c r="L11" s="20"/>
      <c r="M11" s="20"/>
      <c r="N11" s="75"/>
    </row>
    <row r="12" spans="1:14" x14ac:dyDescent="0.25">
      <c r="A12" s="61" t="s">
        <v>298</v>
      </c>
      <c r="B12" s="68">
        <v>10</v>
      </c>
      <c r="C12" s="25">
        <v>10</v>
      </c>
      <c r="D12" s="25">
        <v>11.6</v>
      </c>
      <c r="E12" s="25"/>
      <c r="F12" s="25"/>
      <c r="G12" s="69"/>
      <c r="H12" s="162" t="s">
        <v>299</v>
      </c>
      <c r="I12" s="20"/>
      <c r="J12" s="167">
        <f t="shared" si="0"/>
        <v>23</v>
      </c>
      <c r="K12" s="172">
        <f t="shared" si="1"/>
        <v>5.547905271543304E-2</v>
      </c>
      <c r="L12" s="20"/>
      <c r="M12" s="20"/>
      <c r="N12" s="75"/>
    </row>
    <row r="13" spans="1:14" x14ac:dyDescent="0.25">
      <c r="A13" s="61" t="s">
        <v>300</v>
      </c>
      <c r="B13" s="68">
        <v>33</v>
      </c>
      <c r="C13" s="25">
        <v>33</v>
      </c>
      <c r="D13" s="25">
        <v>27</v>
      </c>
      <c r="E13" s="25"/>
      <c r="F13" s="25"/>
      <c r="G13" s="69"/>
      <c r="H13" s="162" t="s">
        <v>299</v>
      </c>
      <c r="I13" s="20"/>
      <c r="J13" s="167">
        <f t="shared" si="0"/>
        <v>24</v>
      </c>
      <c r="K13" s="172">
        <f t="shared" si="1"/>
        <v>5.2364088488073418E-2</v>
      </c>
      <c r="L13" s="20"/>
      <c r="M13" s="20"/>
      <c r="N13" s="75"/>
    </row>
    <row r="14" spans="1:14" x14ac:dyDescent="0.25">
      <c r="A14" s="61" t="s">
        <v>301</v>
      </c>
      <c r="B14" s="180">
        <v>0.47899999999999998</v>
      </c>
      <c r="C14" s="181">
        <v>0.47899999999999998</v>
      </c>
      <c r="D14" s="181">
        <v>0.77800000000000002</v>
      </c>
      <c r="E14" s="181"/>
      <c r="F14" s="181"/>
      <c r="G14" s="182"/>
      <c r="H14" s="162" t="s">
        <v>299</v>
      </c>
      <c r="I14" s="20"/>
      <c r="J14" s="167">
        <f t="shared" si="0"/>
        <v>25</v>
      </c>
      <c r="K14" s="172">
        <f t="shared" si="1"/>
        <v>4.8847180807125794E-2</v>
      </c>
      <c r="L14" s="20"/>
      <c r="M14" s="20"/>
      <c r="N14" s="75"/>
    </row>
    <row r="15" spans="1:14" x14ac:dyDescent="0.25">
      <c r="A15" s="150"/>
      <c r="B15" s="20"/>
      <c r="C15" s="20"/>
      <c r="D15" s="20"/>
      <c r="E15" s="20"/>
      <c r="F15" s="20"/>
      <c r="G15" s="20"/>
      <c r="H15" s="97"/>
      <c r="I15" s="20"/>
      <c r="J15" s="167">
        <f t="shared" si="0"/>
        <v>26</v>
      </c>
      <c r="K15" s="172">
        <f t="shared" si="1"/>
        <v>4.5200268786974397E-2</v>
      </c>
      <c r="L15" s="20"/>
      <c r="M15" s="20"/>
      <c r="N15" s="75"/>
    </row>
    <row r="16" spans="1:14" x14ac:dyDescent="0.25">
      <c r="A16" s="183" t="s">
        <v>302</v>
      </c>
      <c r="B16" s="184" t="s">
        <v>62</v>
      </c>
      <c r="C16" s="20"/>
      <c r="D16" s="20"/>
      <c r="E16" s="20"/>
      <c r="F16" s="20"/>
      <c r="G16" s="20"/>
      <c r="H16" s="20"/>
      <c r="I16" s="20"/>
      <c r="J16" s="167">
        <f t="shared" si="0"/>
        <v>27</v>
      </c>
      <c r="K16" s="172">
        <f t="shared" si="1"/>
        <v>4.1593526775261604E-2</v>
      </c>
      <c r="L16" s="20"/>
      <c r="M16" s="20"/>
      <c r="N16" s="75"/>
    </row>
    <row r="17" spans="1:14" x14ac:dyDescent="0.25">
      <c r="A17" s="74"/>
      <c r="B17" s="20"/>
      <c r="C17" s="20"/>
      <c r="D17" s="20"/>
      <c r="E17" s="20"/>
      <c r="F17" s="20"/>
      <c r="G17" s="20"/>
      <c r="H17" s="20"/>
      <c r="I17" s="20"/>
      <c r="J17" s="167">
        <f t="shared" si="0"/>
        <v>28</v>
      </c>
      <c r="K17" s="172">
        <f t="shared" si="1"/>
        <v>3.8128962575067697E-2</v>
      </c>
      <c r="L17" s="20"/>
      <c r="M17" s="20"/>
      <c r="N17" s="75"/>
    </row>
    <row r="18" spans="1:14" x14ac:dyDescent="0.25">
      <c r="A18" s="74"/>
      <c r="B18" s="20"/>
      <c r="C18" s="20"/>
      <c r="D18" s="20"/>
      <c r="E18" s="20"/>
      <c r="F18" s="20"/>
      <c r="G18" s="20"/>
      <c r="H18" s="20"/>
      <c r="I18" s="20"/>
      <c r="J18" s="167">
        <f t="shared" si="0"/>
        <v>29</v>
      </c>
      <c r="K18" s="172">
        <f t="shared" si="1"/>
        <v>3.4863637318542584E-2</v>
      </c>
      <c r="L18" s="20"/>
      <c r="M18" s="20"/>
      <c r="N18" s="75"/>
    </row>
    <row r="19" spans="1:14" x14ac:dyDescent="0.25">
      <c r="A19" s="74"/>
      <c r="B19" s="20"/>
      <c r="C19" s="20"/>
      <c r="D19" s="20"/>
      <c r="E19" s="20"/>
      <c r="F19" s="20"/>
      <c r="G19" s="20"/>
      <c r="H19" s="20"/>
      <c r="I19" s="20"/>
      <c r="J19" s="167">
        <f t="shared" si="0"/>
        <v>30</v>
      </c>
      <c r="K19" s="172">
        <f t="shared" si="1"/>
        <v>3.1825411413301724E-2</v>
      </c>
      <c r="L19" s="20"/>
      <c r="M19" s="20"/>
      <c r="N19" s="75"/>
    </row>
    <row r="20" spans="1:14" x14ac:dyDescent="0.25">
      <c r="A20" s="74"/>
      <c r="B20" s="20"/>
      <c r="C20" s="20"/>
      <c r="D20" s="20"/>
      <c r="E20" s="20"/>
      <c r="F20" s="20"/>
      <c r="G20" s="20"/>
      <c r="H20" s="20"/>
      <c r="I20" s="20"/>
      <c r="J20" s="167">
        <f t="shared" si="0"/>
        <v>31</v>
      </c>
      <c r="K20" s="172">
        <f t="shared" si="1"/>
        <v>2.9023507572605575E-2</v>
      </c>
      <c r="L20" s="20"/>
      <c r="M20" s="20"/>
      <c r="N20" s="75"/>
    </row>
    <row r="21" spans="1:14" x14ac:dyDescent="0.25">
      <c r="A21" s="74"/>
      <c r="B21" s="20"/>
      <c r="C21" s="20"/>
      <c r="D21" s="20"/>
      <c r="E21" s="20"/>
      <c r="F21" s="20"/>
      <c r="G21" s="20"/>
      <c r="H21" s="20"/>
      <c r="I21" s="20"/>
      <c r="J21" s="167">
        <f t="shared" si="0"/>
        <v>32</v>
      </c>
      <c r="K21" s="172">
        <f t="shared" si="1"/>
        <v>2.6455545142827237E-2</v>
      </c>
      <c r="L21" s="20"/>
      <c r="M21" s="20"/>
      <c r="N21" s="75"/>
    </row>
    <row r="22" spans="1:14" x14ac:dyDescent="0.25">
      <c r="A22" s="74"/>
      <c r="B22" s="20"/>
      <c r="C22" s="20"/>
      <c r="D22" s="20"/>
      <c r="E22" s="20"/>
      <c r="F22" s="20"/>
      <c r="G22" s="20"/>
      <c r="H22" s="20"/>
      <c r="I22" s="20"/>
      <c r="J22" s="167">
        <f t="shared" si="0"/>
        <v>33</v>
      </c>
      <c r="K22" s="172">
        <f t="shared" si="1"/>
        <v>2.4112193974165363E-2</v>
      </c>
      <c r="L22" s="20"/>
      <c r="M22" s="20"/>
      <c r="N22" s="75"/>
    </row>
    <row r="23" spans="1:14" x14ac:dyDescent="0.25">
      <c r="A23" s="74"/>
      <c r="B23" s="20"/>
      <c r="C23" s="20"/>
      <c r="D23" s="20"/>
      <c r="E23" s="20"/>
      <c r="F23" s="20"/>
      <c r="G23" s="20"/>
      <c r="H23" s="20"/>
      <c r="I23" s="20"/>
      <c r="J23" s="167">
        <f t="shared" si="0"/>
        <v>34</v>
      </c>
      <c r="K23" s="172">
        <f t="shared" si="1"/>
        <v>2.1980229964379525E-2</v>
      </c>
      <c r="L23" s="20"/>
      <c r="M23" s="20"/>
      <c r="N23" s="75"/>
    </row>
    <row r="24" spans="1:14" x14ac:dyDescent="0.25">
      <c r="A24" s="74"/>
      <c r="B24" s="20"/>
      <c r="C24" s="20"/>
      <c r="D24" s="20"/>
      <c r="E24" s="20"/>
      <c r="F24" s="20"/>
      <c r="G24" s="20"/>
      <c r="H24" s="20"/>
      <c r="I24" s="20"/>
      <c r="J24" s="167">
        <f t="shared" si="0"/>
        <v>35</v>
      </c>
      <c r="K24" s="172">
        <f t="shared" si="1"/>
        <v>2.0044520288573248E-2</v>
      </c>
      <c r="L24" s="20"/>
      <c r="M24" s="20"/>
      <c r="N24" s="75"/>
    </row>
    <row r="25" spans="1:14" x14ac:dyDescent="0.25">
      <c r="A25" s="74"/>
      <c r="B25" s="20"/>
      <c r="C25" s="20"/>
      <c r="D25" s="20"/>
      <c r="E25" s="20"/>
      <c r="F25" s="20"/>
      <c r="G25" s="20"/>
      <c r="H25" s="20"/>
      <c r="I25" s="20"/>
      <c r="J25" s="167">
        <f t="shared" si="0"/>
        <v>36</v>
      </c>
      <c r="K25" s="172">
        <f t="shared" si="1"/>
        <v>1.8289293426508514E-2</v>
      </c>
      <c r="L25" s="20"/>
      <c r="M25" s="20"/>
      <c r="N25" s="75"/>
    </row>
    <row r="26" spans="1:14" x14ac:dyDescent="0.25">
      <c r="A26" s="74"/>
      <c r="B26" s="20"/>
      <c r="C26" s="20"/>
      <c r="D26" s="20"/>
      <c r="E26" s="20"/>
      <c r="F26" s="20"/>
      <c r="G26" s="20"/>
      <c r="H26" s="20"/>
      <c r="I26" s="20"/>
      <c r="J26" s="167">
        <f t="shared" si="0"/>
        <v>37</v>
      </c>
      <c r="K26" s="172">
        <f t="shared" si="1"/>
        <v>1.6698932544022268E-2</v>
      </c>
      <c r="L26" s="20"/>
      <c r="M26" s="20"/>
      <c r="N26" s="75"/>
    </row>
    <row r="27" spans="1:14" x14ac:dyDescent="0.25">
      <c r="A27" s="74"/>
      <c r="B27" s="20"/>
      <c r="C27" s="20"/>
      <c r="D27" s="20"/>
      <c r="E27" s="20"/>
      <c r="F27" s="20"/>
      <c r="G27" s="20"/>
      <c r="H27" s="20"/>
      <c r="I27" s="20"/>
      <c r="J27" s="167">
        <f t="shared" si="0"/>
        <v>38</v>
      </c>
      <c r="K27" s="172">
        <f t="shared" si="1"/>
        <v>1.5258452500969653E-2</v>
      </c>
      <c r="L27" s="20"/>
      <c r="M27" s="20"/>
      <c r="N27" s="75"/>
    </row>
    <row r="28" spans="1:14" x14ac:dyDescent="0.25">
      <c r="A28" s="74"/>
      <c r="B28" s="20"/>
      <c r="C28" s="20"/>
      <c r="D28" s="20"/>
      <c r="E28" s="20"/>
      <c r="F28" s="20"/>
      <c r="G28" s="20"/>
      <c r="H28" s="20"/>
      <c r="I28" s="20"/>
      <c r="J28" s="167">
        <f t="shared" si="0"/>
        <v>39</v>
      </c>
      <c r="K28" s="172">
        <f t="shared" si="1"/>
        <v>1.395376820945838E-2</v>
      </c>
      <c r="L28" s="20"/>
      <c r="M28" s="20"/>
      <c r="N28" s="75"/>
    </row>
    <row r="29" spans="1:14" x14ac:dyDescent="0.25">
      <c r="A29" s="74"/>
      <c r="B29" s="20"/>
      <c r="C29" s="20"/>
      <c r="D29" s="20"/>
      <c r="E29" s="20"/>
      <c r="F29" s="20"/>
      <c r="G29" s="20"/>
      <c r="H29" s="20"/>
      <c r="I29" s="20"/>
      <c r="J29" s="167">
        <f t="shared" si="0"/>
        <v>40</v>
      </c>
      <c r="K29" s="172">
        <f t="shared" si="1"/>
        <v>1.2771826755618223E-2</v>
      </c>
      <c r="L29" s="20"/>
      <c r="M29" s="20"/>
      <c r="N29" s="75"/>
    </row>
    <row r="30" spans="1:14" x14ac:dyDescent="0.25">
      <c r="A30" s="74"/>
      <c r="B30" s="20"/>
      <c r="C30" s="20"/>
      <c r="D30" s="20"/>
      <c r="E30" s="20"/>
      <c r="F30" s="20"/>
      <c r="G30" s="20"/>
      <c r="H30" s="20"/>
      <c r="I30" s="20"/>
      <c r="J30" s="167">
        <f t="shared" si="0"/>
        <v>41</v>
      </c>
      <c r="K30" s="172">
        <f t="shared" si="1"/>
        <v>1.1700651928087119E-2</v>
      </c>
      <c r="L30" s="20"/>
      <c r="M30" s="20"/>
      <c r="N30" s="75"/>
    </row>
    <row r="31" spans="1:14" x14ac:dyDescent="0.25">
      <c r="A31" s="74"/>
      <c r="B31" s="20"/>
      <c r="C31" s="20"/>
      <c r="D31" s="20"/>
      <c r="E31" s="20"/>
      <c r="F31" s="20"/>
      <c r="G31" s="20"/>
      <c r="H31" s="20"/>
      <c r="I31" s="20"/>
      <c r="J31" s="167">
        <f t="shared" si="0"/>
        <v>42</v>
      </c>
      <c r="K31" s="172">
        <f t="shared" si="1"/>
        <v>1.0729333763054292E-2</v>
      </c>
      <c r="L31" s="20"/>
      <c r="M31" s="20"/>
      <c r="N31" s="75"/>
    </row>
    <row r="32" spans="1:14" x14ac:dyDescent="0.25">
      <c r="A32" s="74"/>
      <c r="B32" s="20"/>
      <c r="C32" s="20"/>
      <c r="D32" s="20"/>
      <c r="E32" s="20"/>
      <c r="F32" s="20"/>
      <c r="G32" s="20"/>
      <c r="H32" s="20"/>
      <c r="I32" s="20"/>
      <c r="J32" s="167">
        <f t="shared" si="0"/>
        <v>43</v>
      </c>
      <c r="K32" s="172">
        <f t="shared" si="1"/>
        <v>9.8479848816696702E-3</v>
      </c>
      <c r="L32" s="20"/>
      <c r="M32" s="20"/>
      <c r="N32" s="75"/>
    </row>
    <row r="33" spans="1:14" x14ac:dyDescent="0.25">
      <c r="A33" s="185"/>
      <c r="B33" s="185"/>
      <c r="C33" s="185"/>
      <c r="D33" s="185"/>
      <c r="E33" s="185"/>
      <c r="F33" s="185"/>
      <c r="G33" s="185"/>
      <c r="H33" s="20"/>
      <c r="I33" s="20"/>
      <c r="J33" s="167">
        <f t="shared" si="0"/>
        <v>44</v>
      </c>
      <c r="K33" s="172">
        <f t="shared" si="1"/>
        <v>9.047678065827118E-3</v>
      </c>
      <c r="L33" s="20"/>
      <c r="M33" s="20"/>
      <c r="N33" s="75"/>
    </row>
    <row r="34" spans="1:14" x14ac:dyDescent="0.25">
      <c r="A34" s="185"/>
      <c r="B34" s="186"/>
      <c r="C34" s="186"/>
      <c r="D34" s="185"/>
      <c r="E34" s="187"/>
      <c r="F34" s="186"/>
      <c r="G34" s="185"/>
      <c r="H34" s="20"/>
      <c r="I34" s="20"/>
      <c r="J34" s="167">
        <f t="shared" si="0"/>
        <v>45</v>
      </c>
      <c r="K34" s="172">
        <f t="shared" si="1"/>
        <v>8.320374557381471E-3</v>
      </c>
      <c r="L34" s="20"/>
      <c r="M34" s="20"/>
      <c r="N34" s="75"/>
    </row>
    <row r="35" spans="1:14" x14ac:dyDescent="0.25">
      <c r="A35" s="185"/>
      <c r="B35" s="188"/>
      <c r="C35" s="188"/>
      <c r="D35" s="185"/>
      <c r="E35" s="188"/>
      <c r="F35" s="188"/>
      <c r="G35" s="185"/>
      <c r="H35" s="20"/>
      <c r="I35" s="20"/>
      <c r="J35" s="167">
        <f t="shared" si="0"/>
        <v>46</v>
      </c>
      <c r="K35" s="172">
        <f t="shared" si="1"/>
        <v>7.6588492107304848E-3</v>
      </c>
      <c r="L35" s="20"/>
      <c r="M35" s="20"/>
      <c r="N35" s="75"/>
    </row>
    <row r="36" spans="1:14" x14ac:dyDescent="0.25">
      <c r="A36" s="185"/>
      <c r="B36" s="185"/>
      <c r="C36" s="185"/>
      <c r="D36" s="185"/>
      <c r="E36" s="189"/>
      <c r="F36" s="185"/>
      <c r="G36" s="185"/>
      <c r="H36" s="20"/>
      <c r="I36" s="20"/>
      <c r="J36" s="167">
        <f t="shared" si="0"/>
        <v>47</v>
      </c>
      <c r="K36" s="172">
        <f t="shared" si="1"/>
        <v>7.0566163647884849E-3</v>
      </c>
      <c r="L36" s="20"/>
      <c r="M36" s="20"/>
      <c r="N36" s="75"/>
    </row>
    <row r="37" spans="1:14" x14ac:dyDescent="0.25">
      <c r="A37" s="185"/>
      <c r="B37" s="190"/>
      <c r="C37" s="190"/>
      <c r="D37" s="185"/>
      <c r="E37" s="190"/>
      <c r="F37" s="190"/>
      <c r="G37" s="185"/>
      <c r="H37" s="20"/>
      <c r="I37" s="20"/>
      <c r="J37" s="167">
        <f t="shared" si="0"/>
        <v>48</v>
      </c>
      <c r="K37" s="172">
        <f t="shared" si="1"/>
        <v>6.5078587793413641E-3</v>
      </c>
      <c r="L37" s="20"/>
      <c r="M37" s="20"/>
      <c r="N37" s="75"/>
    </row>
    <row r="38" spans="1:14" x14ac:dyDescent="0.25">
      <c r="A38" s="185"/>
      <c r="B38" s="190"/>
      <c r="C38" s="190"/>
      <c r="D38" s="185"/>
      <c r="E38" s="190"/>
      <c r="F38" s="190"/>
      <c r="G38" s="185"/>
      <c r="H38" s="20"/>
      <c r="I38" s="20"/>
      <c r="J38" s="167">
        <f t="shared" si="0"/>
        <v>49</v>
      </c>
      <c r="K38" s="172">
        <f t="shared" si="1"/>
        <v>6.007360965980489E-3</v>
      </c>
      <c r="L38" s="20"/>
      <c r="M38" s="20"/>
      <c r="N38" s="75"/>
    </row>
    <row r="39" spans="1:14" x14ac:dyDescent="0.25">
      <c r="A39" s="185"/>
      <c r="B39" s="191"/>
      <c r="C39" s="191"/>
      <c r="D39" s="185"/>
      <c r="E39" s="191"/>
      <c r="F39" s="191"/>
      <c r="G39" s="185"/>
      <c r="H39" s="20"/>
      <c r="I39" s="20"/>
      <c r="J39" s="167">
        <f t="shared" si="0"/>
        <v>50</v>
      </c>
      <c r="K39" s="172">
        <f t="shared" si="1"/>
        <v>5.5504475740521964E-3</v>
      </c>
      <c r="L39" s="20"/>
      <c r="M39" s="20"/>
      <c r="N39" s="75"/>
    </row>
    <row r="40" spans="1:14" x14ac:dyDescent="0.25">
      <c r="A40" s="185"/>
      <c r="B40" s="185"/>
      <c r="C40" s="185"/>
      <c r="D40" s="185"/>
      <c r="E40" s="185"/>
      <c r="F40" s="185"/>
      <c r="G40" s="185"/>
      <c r="H40" s="20"/>
      <c r="I40" s="20"/>
      <c r="J40" s="167">
        <f t="shared" si="0"/>
        <v>51</v>
      </c>
      <c r="K40" s="172">
        <f t="shared" si="1"/>
        <v>5.1329270571573464E-3</v>
      </c>
      <c r="L40" s="20"/>
      <c r="M40" s="20"/>
      <c r="N40" s="75"/>
    </row>
    <row r="41" spans="1:14" x14ac:dyDescent="0.25">
      <c r="A41" s="185"/>
      <c r="B41" s="185"/>
      <c r="C41" s="185"/>
      <c r="D41" s="185"/>
      <c r="E41" s="185"/>
      <c r="F41" s="185"/>
      <c r="G41" s="185"/>
      <c r="H41" s="20"/>
      <c r="I41" s="20"/>
      <c r="J41" s="167">
        <f t="shared" si="0"/>
        <v>52</v>
      </c>
      <c r="K41" s="172">
        <f t="shared" si="1"/>
        <v>4.7510405702758628E-3</v>
      </c>
      <c r="L41" s="20"/>
      <c r="M41" s="20"/>
      <c r="N41" s="75"/>
    </row>
    <row r="42" spans="1:14" x14ac:dyDescent="0.25">
      <c r="A42" s="185"/>
      <c r="B42" s="186"/>
      <c r="C42" s="186"/>
      <c r="D42" s="185"/>
      <c r="E42" s="185"/>
      <c r="F42" s="185"/>
      <c r="G42" s="185"/>
      <c r="H42" s="20"/>
      <c r="I42" s="20"/>
      <c r="J42" s="167">
        <f t="shared" si="0"/>
        <v>53</v>
      </c>
      <c r="K42" s="172">
        <f t="shared" si="1"/>
        <v>4.4014158798535447E-3</v>
      </c>
      <c r="L42" s="20"/>
      <c r="M42" s="20"/>
      <c r="N42" s="75"/>
    </row>
    <row r="43" spans="1:14" x14ac:dyDescent="0.25">
      <c r="A43" s="185"/>
      <c r="B43" s="188"/>
      <c r="C43" s="188"/>
      <c r="D43" s="185"/>
      <c r="E43" s="185"/>
      <c r="F43" s="185"/>
      <c r="G43" s="185"/>
      <c r="H43" s="20"/>
      <c r="I43" s="20"/>
      <c r="J43" s="167">
        <f t="shared" si="0"/>
        <v>54</v>
      </c>
      <c r="K43" s="172">
        <f t="shared" si="1"/>
        <v>4.0810259736762467E-3</v>
      </c>
      <c r="L43" s="20"/>
      <c r="M43" s="20"/>
      <c r="N43" s="75"/>
    </row>
    <row r="44" spans="1:14" x14ac:dyDescent="0.25">
      <c r="A44" s="185"/>
      <c r="B44" s="185"/>
      <c r="C44" s="185"/>
      <c r="D44" s="185"/>
      <c r="E44" s="185"/>
      <c r="F44" s="185"/>
      <c r="G44" s="185"/>
      <c r="H44" s="20"/>
      <c r="I44" s="20"/>
      <c r="J44" s="167">
        <f t="shared" si="0"/>
        <v>55</v>
      </c>
      <c r="K44" s="172">
        <f t="shared" si="1"/>
        <v>3.7871520097536695E-3</v>
      </c>
      <c r="L44" s="20"/>
      <c r="M44" s="20"/>
      <c r="N44" s="75"/>
    </row>
    <row r="45" spans="1:14" x14ac:dyDescent="0.25">
      <c r="A45" s="185"/>
      <c r="B45" s="190"/>
      <c r="C45" s="190"/>
      <c r="D45" s="185"/>
      <c r="E45" s="185"/>
      <c r="F45" s="185"/>
      <c r="G45" s="185"/>
      <c r="H45" s="20"/>
      <c r="I45" s="20"/>
      <c r="J45" s="167">
        <f t="shared" si="0"/>
        <v>56</v>
      </c>
      <c r="K45" s="172">
        <f t="shared" si="1"/>
        <v>3.5173502270510319E-3</v>
      </c>
      <c r="L45" s="20"/>
      <c r="M45" s="20"/>
      <c r="N45" s="75"/>
    </row>
    <row r="46" spans="1:14" x14ac:dyDescent="0.25">
      <c r="A46" s="185"/>
      <c r="B46" s="190"/>
      <c r="C46" s="190"/>
      <c r="D46" s="185"/>
      <c r="E46" s="185"/>
      <c r="F46" s="185"/>
      <c r="G46" s="185"/>
      <c r="H46" s="20"/>
      <c r="I46" s="20"/>
      <c r="J46" s="167">
        <f t="shared" si="0"/>
        <v>57</v>
      </c>
      <c r="K46" s="172">
        <f t="shared" si="1"/>
        <v>3.2694224443857367E-3</v>
      </c>
      <c r="L46" s="20"/>
      <c r="M46" s="20"/>
      <c r="N46" s="75"/>
    </row>
    <row r="47" spans="1:14" x14ac:dyDescent="0.25">
      <c r="A47" s="185"/>
      <c r="B47" s="191"/>
      <c r="C47" s="191"/>
      <c r="D47" s="185"/>
      <c r="E47" s="185"/>
      <c r="F47" s="185"/>
      <c r="G47" s="185"/>
      <c r="H47" s="20"/>
      <c r="I47" s="20"/>
      <c r="J47" s="167">
        <f t="shared" si="0"/>
        <v>58</v>
      </c>
      <c r="K47" s="172">
        <f t="shared" si="1"/>
        <v>3.041389789422404E-3</v>
      </c>
      <c r="L47" s="20"/>
      <c r="M47" s="20"/>
      <c r="N47" s="75"/>
    </row>
    <row r="48" spans="1:14" x14ac:dyDescent="0.25">
      <c r="A48" s="185"/>
      <c r="B48" s="185"/>
      <c r="C48" s="185"/>
      <c r="D48" s="185"/>
      <c r="E48" s="185"/>
      <c r="F48" s="185"/>
      <c r="G48" s="185"/>
      <c r="H48" s="20"/>
      <c r="I48" s="20"/>
      <c r="J48" s="167">
        <f t="shared" si="0"/>
        <v>59</v>
      </c>
      <c r="K48" s="172">
        <f t="shared" si="1"/>
        <v>2.8314693222421059E-3</v>
      </c>
      <c r="L48" s="20"/>
      <c r="M48" s="20"/>
      <c r="N48" s="75"/>
    </row>
    <row r="49" spans="1:14" x14ac:dyDescent="0.25">
      <c r="A49" s="74"/>
      <c r="B49" s="20"/>
      <c r="C49" s="20"/>
      <c r="D49" s="20"/>
      <c r="E49" s="20"/>
      <c r="F49" s="20"/>
      <c r="G49" s="20"/>
      <c r="H49" s="20"/>
      <c r="I49" s="20"/>
      <c r="J49" s="167">
        <f t="shared" si="0"/>
        <v>60</v>
      </c>
      <c r="K49" s="172">
        <f t="shared" si="1"/>
        <v>2.6380532439811951E-3</v>
      </c>
      <c r="L49" s="20"/>
      <c r="M49" s="20"/>
      <c r="N49" s="75"/>
    </row>
    <row r="50" spans="1:14" x14ac:dyDescent="0.25">
      <c r="A50" s="74"/>
      <c r="B50" s="20"/>
      <c r="C50" s="20"/>
      <c r="D50" s="20"/>
      <c r="E50" s="20"/>
      <c r="F50" s="20"/>
      <c r="G50" s="20"/>
      <c r="H50" s="20"/>
      <c r="I50" s="20"/>
      <c r="J50" s="167">
        <f t="shared" si="0"/>
        <v>61</v>
      </c>
      <c r="K50" s="172">
        <f t="shared" si="1"/>
        <v>2.4596904082544268E-3</v>
      </c>
      <c r="L50" s="20"/>
      <c r="M50" s="20"/>
      <c r="N50" s="75"/>
    </row>
    <row r="51" spans="1:14" x14ac:dyDescent="0.25">
      <c r="A51" s="74"/>
      <c r="B51" s="20"/>
      <c r="C51" s="20"/>
      <c r="D51" s="20"/>
      <c r="E51" s="20"/>
      <c r="F51" s="20"/>
      <c r="G51" s="20"/>
      <c r="H51" s="20"/>
      <c r="I51" s="20"/>
      <c r="J51" s="167">
        <f t="shared" si="0"/>
        <v>62</v>
      </c>
      <c r="K51" s="172">
        <f t="shared" si="1"/>
        <v>2.2950698800528581E-3</v>
      </c>
      <c r="L51" s="20"/>
      <c r="M51" s="20"/>
      <c r="N51" s="75"/>
    </row>
    <row r="52" spans="1:14" x14ac:dyDescent="0.25">
      <c r="A52" s="74"/>
      <c r="B52" s="20"/>
      <c r="C52" s="20"/>
      <c r="D52" s="20"/>
      <c r="E52" s="20"/>
      <c r="F52" s="20"/>
      <c r="G52" s="20"/>
      <c r="H52" s="20"/>
      <c r="I52" s="20"/>
      <c r="J52" s="167">
        <f t="shared" si="0"/>
        <v>63</v>
      </c>
      <c r="K52" s="172">
        <f t="shared" si="1"/>
        <v>2.1430063126580468E-3</v>
      </c>
      <c r="L52" s="20"/>
      <c r="M52" s="20"/>
      <c r="N52" s="75"/>
    </row>
    <row r="53" spans="1:14" x14ac:dyDescent="0.25">
      <c r="A53" s="74"/>
      <c r="B53" s="20"/>
      <c r="C53" s="20"/>
      <c r="D53" s="20"/>
      <c r="E53" s="20"/>
      <c r="F53" s="20"/>
      <c r="G53" s="20"/>
      <c r="H53" s="20"/>
      <c r="I53" s="20"/>
      <c r="J53" s="167">
        <f t="shared" si="0"/>
        <v>64</v>
      </c>
      <c r="K53" s="172">
        <f t="shared" si="1"/>
        <v>2.0024269373215492E-3</v>
      </c>
      <c r="L53" s="20"/>
      <c r="M53" s="20"/>
      <c r="N53" s="75"/>
    </row>
    <row r="54" spans="1:14" x14ac:dyDescent="0.25">
      <c r="A54" s="74"/>
      <c r="B54" s="20"/>
      <c r="C54" s="20"/>
      <c r="D54" s="20"/>
      <c r="E54" s="20"/>
      <c r="F54" s="20"/>
      <c r="G54" s="20"/>
      <c r="H54" s="20"/>
      <c r="I54" s="20"/>
      <c r="J54" s="167">
        <f t="shared" si="0"/>
        <v>65</v>
      </c>
      <c r="K54" s="172">
        <f t="shared" si="1"/>
        <v>1.8723599827796943E-3</v>
      </c>
      <c r="L54" s="20"/>
      <c r="M54" s="20"/>
      <c r="N54" s="75"/>
    </row>
    <row r="55" spans="1:14" x14ac:dyDescent="0.25">
      <c r="A55" s="74"/>
      <c r="B55" s="20"/>
      <c r="C55" s="20"/>
      <c r="D55" s="20"/>
      <c r="E55" s="20"/>
      <c r="F55" s="20"/>
      <c r="G55" s="20"/>
      <c r="H55" s="20"/>
      <c r="I55" s="20"/>
      <c r="J55" s="167">
        <f t="shared" si="0"/>
        <v>66</v>
      </c>
      <c r="K55" s="172">
        <f t="shared" si="1"/>
        <v>1.7519243620091373E-3</v>
      </c>
      <c r="L55" s="20"/>
      <c r="M55" s="20"/>
      <c r="N55" s="75"/>
    </row>
    <row r="56" spans="1:14" x14ac:dyDescent="0.25">
      <c r="A56" s="74"/>
      <c r="B56" s="20"/>
      <c r="C56" s="20"/>
      <c r="D56" s="20"/>
      <c r="E56" s="20"/>
      <c r="F56" s="20"/>
      <c r="G56" s="20"/>
      <c r="H56" s="20"/>
      <c r="I56" s="20"/>
      <c r="J56" s="167">
        <f t="shared" si="0"/>
        <v>67</v>
      </c>
      <c r="K56" s="172">
        <f t="shared" si="1"/>
        <v>1.6403204819959475E-3</v>
      </c>
      <c r="L56" s="20"/>
      <c r="M56" s="20"/>
      <c r="N56" s="75"/>
    </row>
    <row r="57" spans="1:14" x14ac:dyDescent="0.25">
      <c r="A57" s="74"/>
      <c r="B57" s="20"/>
      <c r="C57" s="20"/>
      <c r="D57" s="20"/>
      <c r="E57" s="20"/>
      <c r="F57" s="20"/>
      <c r="G57" s="20"/>
      <c r="H57" s="20"/>
      <c r="I57" s="20"/>
      <c r="J57" s="167">
        <f t="shared" si="0"/>
        <v>68</v>
      </c>
      <c r="K57" s="172">
        <f t="shared" si="1"/>
        <v>1.5368220487864803E-3</v>
      </c>
      <c r="L57" s="20"/>
      <c r="M57" s="20"/>
      <c r="N57" s="75"/>
    </row>
    <row r="58" spans="1:14" x14ac:dyDescent="0.25">
      <c r="A58" s="74"/>
      <c r="B58" s="20"/>
      <c r="C58" s="20"/>
      <c r="D58" s="20"/>
      <c r="E58" s="20"/>
      <c r="F58" s="20"/>
      <c r="G58" s="20"/>
      <c r="H58" s="20"/>
      <c r="I58" s="20"/>
      <c r="J58" s="167">
        <f t="shared" si="0"/>
        <v>69</v>
      </c>
      <c r="K58" s="172">
        <f t="shared" si="1"/>
        <v>1.4407687548040555E-3</v>
      </c>
      <c r="L58" s="20"/>
      <c r="M58" s="20"/>
      <c r="N58" s="75"/>
    </row>
    <row r="59" spans="1:14" x14ac:dyDescent="0.25">
      <c r="A59" s="74"/>
      <c r="B59" s="20"/>
      <c r="C59" s="20"/>
      <c r="D59" s="20"/>
      <c r="E59" s="20"/>
      <c r="F59" s="20"/>
      <c r="G59" s="20"/>
      <c r="H59" s="20"/>
      <c r="I59" s="20"/>
      <c r="J59" s="167">
        <f t="shared" si="0"/>
        <v>70</v>
      </c>
      <c r="K59" s="172">
        <f t="shared" si="1"/>
        <v>1.3515597485244787E-3</v>
      </c>
      <c r="L59" s="20"/>
      <c r="M59" s="20"/>
      <c r="N59" s="75"/>
    </row>
    <row r="60" spans="1:14" x14ac:dyDescent="0.25">
      <c r="A60" s="74"/>
      <c r="B60" s="20"/>
      <c r="C60" s="20"/>
      <c r="D60" s="20"/>
      <c r="E60" s="20"/>
      <c r="F60" s="20"/>
      <c r="G60" s="20"/>
      <c r="H60" s="20"/>
      <c r="I60" s="20"/>
      <c r="J60" s="167">
        <f t="shared" si="0"/>
        <v>71</v>
      </c>
      <c r="K60" s="172">
        <f t="shared" si="1"/>
        <v>1.2686477982188716E-3</v>
      </c>
      <c r="L60" s="20"/>
      <c r="M60" s="20"/>
      <c r="N60" s="75"/>
    </row>
    <row r="61" spans="1:14" x14ac:dyDescent="0.25">
      <c r="A61" s="74"/>
      <c r="B61" s="20"/>
      <c r="C61" s="20"/>
      <c r="D61" s="20"/>
      <c r="E61" s="20"/>
      <c r="F61" s="20"/>
      <c r="G61" s="20"/>
      <c r="H61" s="20"/>
      <c r="I61" s="20"/>
      <c r="J61" s="167">
        <f t="shared" si="0"/>
        <v>72</v>
      </c>
      <c r="K61" s="172">
        <f t="shared" si="1"/>
        <v>1.1915340717637446E-3</v>
      </c>
      <c r="L61" s="20"/>
      <c r="M61" s="20"/>
      <c r="N61" s="75"/>
    </row>
    <row r="62" spans="1:14" x14ac:dyDescent="0.25">
      <c r="A62" s="74"/>
      <c r="B62" s="20"/>
      <c r="C62" s="20"/>
      <c r="D62" s="20"/>
      <c r="E62" s="20"/>
      <c r="F62" s="20"/>
      <c r="G62" s="20"/>
      <c r="H62" s="20"/>
      <c r="I62" s="20"/>
      <c r="J62" s="167">
        <f t="shared" si="0"/>
        <v>73</v>
      </c>
      <c r="K62" s="172">
        <f t="shared" si="1"/>
        <v>1.1197634636046481E-3</v>
      </c>
      <c r="L62" s="20"/>
      <c r="M62" s="20"/>
      <c r="N62" s="75"/>
    </row>
    <row r="63" spans="1:14" x14ac:dyDescent="0.25">
      <c r="A63" s="74"/>
      <c r="B63" s="20"/>
      <c r="C63" s="20"/>
      <c r="D63" s="20"/>
      <c r="E63" s="20"/>
      <c r="F63" s="20"/>
      <c r="G63" s="20"/>
      <c r="H63" s="20"/>
      <c r="I63" s="20"/>
      <c r="J63" s="167">
        <f t="shared" si="0"/>
        <v>74</v>
      </c>
      <c r="K63" s="172">
        <f t="shared" si="1"/>
        <v>1.0529204079879435E-3</v>
      </c>
      <c r="L63" s="20"/>
      <c r="M63" s="20"/>
      <c r="N63" s="75"/>
    </row>
    <row r="64" spans="1:14" x14ac:dyDescent="0.25">
      <c r="A64" s="74"/>
      <c r="B64" s="20"/>
      <c r="C64" s="20"/>
      <c r="D64" s="20"/>
      <c r="E64" s="20"/>
      <c r="F64" s="20"/>
      <c r="G64" s="20"/>
      <c r="H64" s="20"/>
      <c r="I64" s="20"/>
      <c r="J64" s="167">
        <f t="shared" si="0"/>
        <v>75</v>
      </c>
      <c r="K64" s="172">
        <f t="shared" si="1"/>
        <v>9.9062512464780355E-4</v>
      </c>
      <c r="L64" s="20"/>
      <c r="M64" s="20"/>
      <c r="N64" s="75"/>
    </row>
    <row r="65" spans="1:14" x14ac:dyDescent="0.25">
      <c r="A65" s="74"/>
      <c r="B65" s="20"/>
      <c r="C65" s="20"/>
      <c r="D65" s="20"/>
      <c r="E65" s="20"/>
      <c r="F65" s="20"/>
      <c r="G65" s="20"/>
      <c r="H65" s="20"/>
      <c r="I65" s="20"/>
      <c r="J65" s="167">
        <f t="shared" si="0"/>
        <v>76</v>
      </c>
      <c r="K65" s="172">
        <f t="shared" si="1"/>
        <v>9.325302493720523E-4</v>
      </c>
      <c r="L65" s="20"/>
      <c r="M65" s="20"/>
      <c r="N65" s="75"/>
    </row>
    <row r="66" spans="1:14" x14ac:dyDescent="0.25">
      <c r="A66" s="74"/>
      <c r="B66" s="20"/>
      <c r="C66" s="20"/>
      <c r="D66" s="20"/>
      <c r="E66" s="20"/>
      <c r="F66" s="20"/>
      <c r="G66" s="20"/>
      <c r="H66" s="20"/>
      <c r="I66" s="20"/>
      <c r="J66" s="167">
        <f t="shared" si="0"/>
        <v>77</v>
      </c>
      <c r="K66" s="172">
        <f t="shared" si="1"/>
        <v>8.7831780736873793E-4</v>
      </c>
      <c r="L66" s="20"/>
      <c r="M66" s="20"/>
      <c r="N66" s="75"/>
    </row>
    <row r="67" spans="1:14" x14ac:dyDescent="0.25">
      <c r="A67" s="74"/>
      <c r="B67" s="20"/>
      <c r="C67" s="20"/>
      <c r="D67" s="20"/>
      <c r="E67" s="20"/>
      <c r="F67" s="20"/>
      <c r="G67" s="20"/>
      <c r="H67" s="20"/>
      <c r="I67" s="20"/>
      <c r="J67" s="167">
        <f t="shared" si="0"/>
        <v>78</v>
      </c>
      <c r="K67" s="172">
        <f t="shared" si="1"/>
        <v>8.2769649219089486E-4</v>
      </c>
      <c r="L67" s="20"/>
      <c r="M67" s="20"/>
      <c r="N67" s="75"/>
    </row>
    <row r="68" spans="1:14" x14ac:dyDescent="0.25">
      <c r="A68" s="74"/>
      <c r="B68" s="20"/>
      <c r="C68" s="20"/>
      <c r="D68" s="20"/>
      <c r="E68" s="20"/>
      <c r="F68" s="20"/>
      <c r="G68" s="20"/>
      <c r="H68" s="20"/>
      <c r="I68" s="20"/>
      <c r="J68" s="167">
        <f t="shared" si="0"/>
        <v>79</v>
      </c>
      <c r="K68" s="172">
        <f t="shared" si="1"/>
        <v>7.8039921724627748E-4</v>
      </c>
      <c r="L68" s="20"/>
      <c r="M68" s="20"/>
      <c r="N68" s="75"/>
    </row>
    <row r="69" spans="1:14" x14ac:dyDescent="0.25">
      <c r="A69" s="74"/>
      <c r="B69" s="20"/>
      <c r="C69" s="20"/>
      <c r="D69" s="20"/>
      <c r="E69" s="20"/>
      <c r="F69" s="20"/>
      <c r="G69" s="20"/>
      <c r="H69" s="20"/>
      <c r="I69" s="20"/>
      <c r="J69" s="167">
        <v>80</v>
      </c>
      <c r="K69" s="192"/>
      <c r="L69" s="20"/>
      <c r="M69" s="20"/>
      <c r="N69" s="75"/>
    </row>
    <row r="70" spans="1:14" x14ac:dyDescent="0.25">
      <c r="A70" s="77"/>
      <c r="B70" s="78"/>
      <c r="C70" s="78"/>
      <c r="D70" s="78"/>
      <c r="E70" s="78"/>
      <c r="F70" s="78"/>
      <c r="G70" s="78"/>
      <c r="H70" s="78"/>
      <c r="I70" s="78"/>
      <c r="J70" s="78"/>
      <c r="K70" s="78"/>
      <c r="L70" s="78"/>
      <c r="M70" s="78"/>
      <c r="N70" s="79"/>
    </row>
  </sheetData>
  <mergeCells count="8">
    <mergeCell ref="C6:H6"/>
    <mergeCell ref="C7:H7"/>
    <mergeCell ref="A1:H1"/>
    <mergeCell ref="J1:M1"/>
    <mergeCell ref="D2:H2"/>
    <mergeCell ref="J2:K2"/>
    <mergeCell ref="D3:H3"/>
    <mergeCell ref="D4:H4"/>
  </mergeCells>
  <dataValidations count="1">
    <dataValidation type="list" allowBlank="1" showInputMessage="1" showErrorMessage="1" sqref="B16" xr:uid="{EE3B5B2C-D389-4CA9-994F-A685AEC34318}">
      <formula1>$B$9:$G$9</formula1>
    </dataValidation>
  </dataValidations>
  <pageMargins left="0.7" right="0.7" top="0.75" bottom="0.75" header="0.3" footer="0.3"/>
  <pageSetup orientation="portrait" r:id="rId1"/>
  <drawing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C4B06-9D9C-4AB2-9C3A-08ED6FCF32B1}">
  <sheetPr>
    <pageSetUpPr autoPageBreaks="0"/>
  </sheetPr>
  <dimension ref="A1:CD62"/>
  <sheetViews>
    <sheetView zoomScaleNormal="100" workbookViewId="0">
      <pane xSplit="1" ySplit="1" topLeftCell="B2" activePane="bottomRight" state="frozen"/>
      <selection activeCell="D69" sqref="D69"/>
      <selection pane="topRight" activeCell="D69" sqref="D69"/>
      <selection pane="bottomLeft" activeCell="D69" sqref="D69"/>
      <selection pane="bottomRight" activeCell="A8" sqref="A8"/>
    </sheetView>
  </sheetViews>
  <sheetFormatPr defaultRowHeight="15" x14ac:dyDescent="0.25"/>
  <cols>
    <col min="1" max="1" width="32.7109375" customWidth="1"/>
  </cols>
  <sheetData>
    <row r="1" spans="1:82" x14ac:dyDescent="0.25">
      <c r="A1" s="193" t="s">
        <v>66</v>
      </c>
      <c r="B1" s="194">
        <v>1970</v>
      </c>
      <c r="C1" s="194">
        <v>1971</v>
      </c>
      <c r="D1" s="194">
        <v>1972</v>
      </c>
      <c r="E1" s="194">
        <v>1973</v>
      </c>
      <c r="F1" s="194">
        <v>1974</v>
      </c>
      <c r="G1" s="194">
        <v>1975</v>
      </c>
      <c r="H1" s="194">
        <v>1976</v>
      </c>
      <c r="I1" s="194">
        <v>1977</v>
      </c>
      <c r="J1" s="194">
        <v>1978</v>
      </c>
      <c r="K1" s="194">
        <v>1979</v>
      </c>
      <c r="L1" s="194">
        <v>1980</v>
      </c>
      <c r="M1" s="194">
        <v>1981</v>
      </c>
      <c r="N1" s="194">
        <v>1982</v>
      </c>
      <c r="O1" s="194">
        <v>1983</v>
      </c>
      <c r="P1" s="194">
        <v>1984</v>
      </c>
      <c r="Q1" s="194">
        <v>1985</v>
      </c>
      <c r="R1" s="194">
        <v>1986</v>
      </c>
      <c r="S1" s="194">
        <v>1987</v>
      </c>
      <c r="T1" s="194">
        <v>1988</v>
      </c>
      <c r="U1" s="194">
        <v>1989</v>
      </c>
      <c r="V1" s="194">
        <v>1990</v>
      </c>
      <c r="W1" s="194">
        <v>1991</v>
      </c>
      <c r="X1" s="194">
        <v>1992</v>
      </c>
      <c r="Y1" s="194">
        <v>1993</v>
      </c>
      <c r="Z1" s="194">
        <v>1994</v>
      </c>
      <c r="AA1" s="194">
        <v>1995</v>
      </c>
      <c r="AB1" s="194">
        <v>1996</v>
      </c>
      <c r="AC1" s="194">
        <v>1997</v>
      </c>
      <c r="AD1" s="194">
        <v>1998</v>
      </c>
      <c r="AE1" s="194">
        <v>1999</v>
      </c>
      <c r="AF1" s="194">
        <v>2000</v>
      </c>
      <c r="AG1" s="194">
        <v>2001</v>
      </c>
      <c r="AH1" s="194">
        <v>2002</v>
      </c>
      <c r="AI1" s="194">
        <v>2003</v>
      </c>
      <c r="AJ1" s="194">
        <v>2004</v>
      </c>
      <c r="AK1" s="194">
        <v>2005</v>
      </c>
      <c r="AL1" s="194">
        <v>2006</v>
      </c>
      <c r="AM1" s="194">
        <v>2007</v>
      </c>
      <c r="AN1" s="194">
        <v>2008</v>
      </c>
      <c r="AO1" s="194">
        <v>2009</v>
      </c>
      <c r="AP1" s="194">
        <v>2010</v>
      </c>
      <c r="AQ1" s="194">
        <v>2011</v>
      </c>
      <c r="AR1" s="194">
        <v>2012</v>
      </c>
      <c r="AS1" s="194">
        <v>2013</v>
      </c>
      <c r="AT1" s="194">
        <v>2014</v>
      </c>
      <c r="AU1" s="194">
        <v>2015</v>
      </c>
      <c r="AV1" s="194">
        <v>2016</v>
      </c>
      <c r="AW1" s="194">
        <v>2017</v>
      </c>
      <c r="AX1" s="194">
        <v>2018</v>
      </c>
      <c r="AY1" s="194">
        <v>2019</v>
      </c>
      <c r="AZ1" s="194">
        <v>2020</v>
      </c>
      <c r="BA1" s="194">
        <v>2021</v>
      </c>
      <c r="BB1" s="194">
        <v>2022</v>
      </c>
      <c r="BC1" s="194">
        <v>2023</v>
      </c>
      <c r="BD1" s="194">
        <v>2024</v>
      </c>
      <c r="BE1" s="194">
        <v>2025</v>
      </c>
      <c r="BF1" s="194">
        <v>2026</v>
      </c>
      <c r="BG1" s="194">
        <v>2027</v>
      </c>
      <c r="BH1" s="194">
        <v>2028</v>
      </c>
      <c r="BI1" s="194">
        <v>2029</v>
      </c>
      <c r="BJ1" s="194">
        <v>2030</v>
      </c>
      <c r="BK1" s="194">
        <v>2031</v>
      </c>
      <c r="BL1" s="194">
        <v>2032</v>
      </c>
      <c r="BM1" s="194">
        <v>2033</v>
      </c>
      <c r="BN1" s="194">
        <v>2034</v>
      </c>
      <c r="BO1" s="194">
        <v>2035</v>
      </c>
      <c r="BP1" s="194">
        <v>2036</v>
      </c>
      <c r="BQ1" s="194">
        <v>2037</v>
      </c>
      <c r="BR1" s="194">
        <v>2038</v>
      </c>
      <c r="BS1" s="194">
        <v>2039</v>
      </c>
      <c r="BT1" s="194">
        <v>2040</v>
      </c>
      <c r="BU1" s="194">
        <v>2041</v>
      </c>
      <c r="BV1" s="194">
        <v>2042</v>
      </c>
      <c r="BW1" s="194">
        <v>2043</v>
      </c>
      <c r="BX1" s="194">
        <v>2044</v>
      </c>
      <c r="BY1" s="194">
        <v>2045</v>
      </c>
      <c r="BZ1" s="194">
        <v>2046</v>
      </c>
      <c r="CA1" s="194">
        <v>2047</v>
      </c>
      <c r="CB1" s="194">
        <v>2048</v>
      </c>
      <c r="CC1" s="194">
        <v>2049</v>
      </c>
      <c r="CD1" s="195">
        <v>2050</v>
      </c>
    </row>
    <row r="2" spans="1:82" x14ac:dyDescent="0.25">
      <c r="A2" s="196" t="s">
        <v>67</v>
      </c>
      <c r="B2" s="197">
        <v>0</v>
      </c>
      <c r="C2" s="197">
        <v>1.363E-2</v>
      </c>
      <c r="D2" s="197">
        <v>8.1899999999999994E-3</v>
      </c>
      <c r="E2" s="197">
        <v>1.2290000000000001E-2</v>
      </c>
      <c r="F2" s="197">
        <v>1.856E-2</v>
      </c>
      <c r="G2" s="197">
        <v>2.6970000000000001E-2</v>
      </c>
      <c r="H2" s="197">
        <v>4.6179999999999999E-2</v>
      </c>
      <c r="I2" s="197">
        <v>6.3149999999999998E-2</v>
      </c>
      <c r="J2" s="197">
        <v>9.2600000000000002E-2</v>
      </c>
      <c r="K2" s="197">
        <v>0.13088</v>
      </c>
      <c r="L2" s="197">
        <v>0.18665999999999999</v>
      </c>
      <c r="M2" s="197">
        <v>0.26307000000000003</v>
      </c>
      <c r="N2" s="197">
        <v>0.36294999999999999</v>
      </c>
      <c r="O2" s="197">
        <v>0.49358000000000002</v>
      </c>
      <c r="P2" s="197">
        <v>0.65127999999999997</v>
      </c>
      <c r="Q2" s="197">
        <v>0.85324999999999995</v>
      </c>
      <c r="R2" s="197">
        <v>1.0828100000000001</v>
      </c>
      <c r="S2" s="197">
        <v>1.3223400000000001</v>
      </c>
      <c r="T2" s="197">
        <v>1.5937399999999999</v>
      </c>
      <c r="U2" s="197">
        <v>1.84606</v>
      </c>
      <c r="V2" s="197">
        <v>2.0290900000000001</v>
      </c>
      <c r="W2" s="197">
        <v>2.1910799999999999</v>
      </c>
      <c r="X2" s="197">
        <v>2.2681399999999998</v>
      </c>
      <c r="Y2" s="197">
        <v>2.28572</v>
      </c>
      <c r="Z2" s="197">
        <v>2.2111299999999998</v>
      </c>
      <c r="AA2" s="197">
        <v>2.1545800000000002</v>
      </c>
      <c r="AB2" s="197">
        <v>2.02854</v>
      </c>
      <c r="AC2" s="197">
        <v>1.8861699999999999</v>
      </c>
      <c r="AD2" s="197">
        <v>1.74238</v>
      </c>
      <c r="AE2" s="197">
        <v>1.5985199999999999</v>
      </c>
      <c r="AF2" s="197">
        <v>1.4545600000000001</v>
      </c>
      <c r="AG2" s="197">
        <v>1.3168500000000001</v>
      </c>
      <c r="AH2" s="197">
        <v>1.20865</v>
      </c>
      <c r="AI2" s="197">
        <v>1.1052</v>
      </c>
      <c r="AJ2" s="197">
        <v>1.0297099999999999</v>
      </c>
      <c r="AK2" s="197">
        <v>0.94608000000000003</v>
      </c>
      <c r="AL2" s="197">
        <v>0.87321000000000004</v>
      </c>
      <c r="AM2" s="197">
        <v>0.80844000000000005</v>
      </c>
      <c r="AN2" s="197">
        <v>0.74609999999999999</v>
      </c>
      <c r="AO2" s="197">
        <v>0.70679000000000003</v>
      </c>
      <c r="AP2" s="197">
        <v>0.67462</v>
      </c>
      <c r="AQ2" s="197">
        <v>0.63612000000000002</v>
      </c>
      <c r="AR2" s="197">
        <v>0.58594000000000002</v>
      </c>
      <c r="AS2" s="197">
        <v>0.53108</v>
      </c>
      <c r="AT2" s="197">
        <v>0.48182999999999998</v>
      </c>
      <c r="AU2" s="197">
        <v>0.43656</v>
      </c>
      <c r="AV2" s="197">
        <v>0.39651999999999998</v>
      </c>
      <c r="AW2" s="197">
        <v>0.34216000000000002</v>
      </c>
      <c r="AX2" s="197">
        <v>0.28944999999999999</v>
      </c>
      <c r="AY2" s="197">
        <v>0.23860999999999999</v>
      </c>
      <c r="AZ2" s="197">
        <v>0.21565999999999999</v>
      </c>
      <c r="BA2" s="197">
        <v>0.21565999999999999</v>
      </c>
      <c r="BB2" s="197">
        <v>0.21565999999999999</v>
      </c>
      <c r="BC2" s="197">
        <v>0.21565999999999999</v>
      </c>
      <c r="BD2" s="197">
        <v>0.21565999999999999</v>
      </c>
      <c r="BE2" s="197">
        <v>0.21565999999999999</v>
      </c>
      <c r="BF2" s="197">
        <v>0.21565999999999999</v>
      </c>
      <c r="BG2" s="197">
        <v>0.21565999999999999</v>
      </c>
      <c r="BH2" s="197">
        <v>0.21565999999999999</v>
      </c>
      <c r="BI2" s="197">
        <v>0.21565999999999999</v>
      </c>
      <c r="BJ2" s="197">
        <v>0.21565999999999999</v>
      </c>
      <c r="BK2" s="197">
        <v>0.21565999999999999</v>
      </c>
      <c r="BL2" s="197">
        <v>0.21565999999999999</v>
      </c>
      <c r="BM2" s="197">
        <v>0.21565999999999999</v>
      </c>
      <c r="BN2" s="197">
        <v>0.21565999999999999</v>
      </c>
      <c r="BO2" s="197">
        <v>0.21565999999999999</v>
      </c>
      <c r="BP2" s="197">
        <v>0.21565999999999999</v>
      </c>
      <c r="BQ2" s="197">
        <v>0.21565999999999999</v>
      </c>
      <c r="BR2" s="197">
        <v>0.21565999999999999</v>
      </c>
      <c r="BS2" s="197">
        <v>0.21565999999999999</v>
      </c>
      <c r="BT2" s="197">
        <v>0.21565999999999999</v>
      </c>
      <c r="BU2" s="197">
        <v>0.21565999999999999</v>
      </c>
      <c r="BV2" s="197">
        <v>0.21565999999999999</v>
      </c>
      <c r="BW2" s="197">
        <v>0.21565999999999999</v>
      </c>
      <c r="BX2" s="197">
        <v>0.21565999999999999</v>
      </c>
      <c r="BY2" s="197">
        <v>0.21565999999999999</v>
      </c>
      <c r="BZ2" s="197">
        <v>0.21565999999999999</v>
      </c>
      <c r="CA2" s="197">
        <v>0.21565999999999999</v>
      </c>
      <c r="CB2" s="197">
        <v>0.21565999999999999</v>
      </c>
      <c r="CC2" s="197">
        <v>0.21565999999999999</v>
      </c>
      <c r="CD2" s="198">
        <v>0.21565999999999999</v>
      </c>
    </row>
    <row r="3" spans="1:82" x14ac:dyDescent="0.25">
      <c r="A3" s="199"/>
      <c r="B3" s="36"/>
      <c r="C3" s="36"/>
      <c r="D3" s="36"/>
      <c r="E3" s="36"/>
      <c r="F3" s="36"/>
      <c r="G3" s="36"/>
      <c r="H3" s="36"/>
      <c r="I3" s="36"/>
      <c r="J3" s="36"/>
      <c r="K3" s="36"/>
      <c r="L3" s="36"/>
      <c r="M3" s="36"/>
      <c r="N3" s="36"/>
      <c r="O3" s="36"/>
      <c r="P3" s="36"/>
      <c r="Q3" s="36"/>
      <c r="R3" s="36"/>
      <c r="S3" s="36"/>
      <c r="T3" s="36"/>
      <c r="U3" s="36"/>
      <c r="V3" s="36"/>
      <c r="W3" s="36"/>
      <c r="X3" s="36"/>
      <c r="Y3" s="36"/>
      <c r="Z3" s="36"/>
      <c r="AA3" s="36"/>
      <c r="AB3" s="36"/>
      <c r="AC3" s="36"/>
      <c r="AD3" s="36"/>
      <c r="AE3" s="36"/>
      <c r="AF3" s="36"/>
      <c r="AG3" s="36"/>
      <c r="AH3" s="36"/>
      <c r="AI3" s="36"/>
      <c r="AJ3" s="36"/>
      <c r="AK3" s="36"/>
      <c r="AL3" s="36"/>
      <c r="AM3" s="36"/>
      <c r="AN3" s="36"/>
      <c r="AO3" s="36"/>
      <c r="AP3" s="36"/>
      <c r="AQ3" s="36"/>
      <c r="AR3" s="36"/>
      <c r="AS3" s="36"/>
      <c r="AT3" s="36"/>
      <c r="AU3" s="36"/>
      <c r="AV3" s="36"/>
      <c r="AW3" s="36"/>
      <c r="AX3" s="36"/>
      <c r="AY3" s="36"/>
      <c r="AZ3" s="36"/>
      <c r="BA3" s="36"/>
      <c r="BB3" s="36"/>
      <c r="BC3" s="36"/>
      <c r="BD3" s="36"/>
      <c r="BE3" s="36"/>
      <c r="BF3" s="36"/>
      <c r="BG3" s="36"/>
      <c r="BH3" s="36"/>
      <c r="BI3" s="36"/>
      <c r="BJ3" s="36"/>
      <c r="BK3" s="36"/>
      <c r="BL3" s="36"/>
      <c r="BM3" s="36"/>
      <c r="BN3" s="36"/>
      <c r="BO3" s="36"/>
      <c r="BP3" s="36"/>
      <c r="BQ3" s="36"/>
      <c r="BR3" s="36"/>
      <c r="BS3" s="36"/>
      <c r="BT3" s="36"/>
      <c r="BU3" s="36"/>
      <c r="BV3" s="36"/>
      <c r="BW3" s="36"/>
      <c r="BX3" s="36"/>
      <c r="BY3" s="36"/>
      <c r="BZ3" s="36"/>
      <c r="CA3" s="36"/>
      <c r="CB3" s="36"/>
      <c r="CC3" s="36"/>
      <c r="CD3" s="200"/>
    </row>
    <row r="4" spans="1:82" x14ac:dyDescent="0.25">
      <c r="A4" s="201" t="s">
        <v>84</v>
      </c>
      <c r="B4" s="26">
        <v>1970</v>
      </c>
      <c r="C4" s="26">
        <v>1971</v>
      </c>
      <c r="D4" s="26">
        <v>1972</v>
      </c>
      <c r="E4" s="26">
        <v>1973</v>
      </c>
      <c r="F4" s="26">
        <v>1974</v>
      </c>
      <c r="G4" s="26">
        <v>1975</v>
      </c>
      <c r="H4" s="26">
        <v>1976</v>
      </c>
      <c r="I4" s="26">
        <v>1977</v>
      </c>
      <c r="J4" s="26">
        <v>1978</v>
      </c>
      <c r="K4" s="26">
        <v>1979</v>
      </c>
      <c r="L4" s="26">
        <v>1980</v>
      </c>
      <c r="M4" s="26">
        <v>1981</v>
      </c>
      <c r="N4" s="26">
        <v>1982</v>
      </c>
      <c r="O4" s="26">
        <v>1983</v>
      </c>
      <c r="P4" s="26">
        <v>1984</v>
      </c>
      <c r="Q4" s="26">
        <v>1985</v>
      </c>
      <c r="R4" s="26">
        <v>1986</v>
      </c>
      <c r="S4" s="26">
        <v>1987</v>
      </c>
      <c r="T4" s="26">
        <v>1988</v>
      </c>
      <c r="U4" s="26">
        <v>1989</v>
      </c>
      <c r="V4" s="26">
        <v>1990</v>
      </c>
      <c r="W4" s="26">
        <v>1991</v>
      </c>
      <c r="X4" s="26">
        <v>1992</v>
      </c>
      <c r="Y4" s="26">
        <v>1993</v>
      </c>
      <c r="Z4" s="26">
        <v>1994</v>
      </c>
      <c r="AA4" s="26">
        <v>1995</v>
      </c>
      <c r="AB4" s="26">
        <v>1996</v>
      </c>
      <c r="AC4" s="26">
        <v>1997</v>
      </c>
      <c r="AD4" s="26">
        <v>1998</v>
      </c>
      <c r="AE4" s="26">
        <v>1999</v>
      </c>
      <c r="AF4" s="26">
        <v>2000</v>
      </c>
      <c r="AG4" s="26">
        <v>2001</v>
      </c>
      <c r="AH4" s="26">
        <v>2002</v>
      </c>
      <c r="AI4" s="26">
        <v>2003</v>
      </c>
      <c r="AJ4" s="26">
        <v>2004</v>
      </c>
      <c r="AK4" s="26">
        <v>2005</v>
      </c>
      <c r="AL4" s="26">
        <v>2006</v>
      </c>
      <c r="AM4" s="26">
        <v>2007</v>
      </c>
      <c r="AN4" s="26">
        <v>2008</v>
      </c>
      <c r="AO4" s="26">
        <v>2009</v>
      </c>
      <c r="AP4" s="26">
        <v>2010</v>
      </c>
      <c r="AQ4" s="26">
        <v>2011</v>
      </c>
      <c r="AR4" s="26">
        <v>2012</v>
      </c>
      <c r="AS4" s="26">
        <v>2013</v>
      </c>
      <c r="AT4" s="26">
        <v>2014</v>
      </c>
      <c r="AU4" s="26">
        <v>2015</v>
      </c>
      <c r="AV4" s="26">
        <v>2016</v>
      </c>
      <c r="AW4" s="26">
        <v>2017</v>
      </c>
      <c r="AX4" s="26">
        <v>2018</v>
      </c>
      <c r="AY4" s="26">
        <v>2019</v>
      </c>
      <c r="AZ4" s="26">
        <v>2020</v>
      </c>
      <c r="BA4" s="26">
        <v>2021</v>
      </c>
      <c r="BB4" s="26">
        <v>2022</v>
      </c>
      <c r="BC4" s="26">
        <v>2023</v>
      </c>
      <c r="BD4" s="26">
        <v>2024</v>
      </c>
      <c r="BE4" s="26">
        <v>2025</v>
      </c>
      <c r="BF4" s="26">
        <v>2026</v>
      </c>
      <c r="BG4" s="26">
        <v>2027</v>
      </c>
      <c r="BH4" s="26">
        <v>2028</v>
      </c>
      <c r="BI4" s="26">
        <v>2029</v>
      </c>
      <c r="BJ4" s="26">
        <v>2030</v>
      </c>
      <c r="BK4" s="26">
        <v>2031</v>
      </c>
      <c r="BL4" s="26">
        <v>2032</v>
      </c>
      <c r="BM4" s="26">
        <v>2033</v>
      </c>
      <c r="BN4" s="26">
        <v>2034</v>
      </c>
      <c r="BO4" s="26">
        <v>2035</v>
      </c>
      <c r="BP4" s="26">
        <v>2036</v>
      </c>
      <c r="BQ4" s="26">
        <v>2037</v>
      </c>
      <c r="BR4" s="26">
        <v>2038</v>
      </c>
      <c r="BS4" s="26">
        <v>2039</v>
      </c>
      <c r="BT4" s="26">
        <v>2040</v>
      </c>
      <c r="BU4" s="26">
        <v>2041</v>
      </c>
      <c r="BV4" s="26">
        <v>2042</v>
      </c>
      <c r="BW4" s="26">
        <v>2043</v>
      </c>
      <c r="BX4" s="26">
        <v>2044</v>
      </c>
      <c r="BY4" s="26">
        <v>2045</v>
      </c>
      <c r="BZ4" s="26">
        <v>2046</v>
      </c>
      <c r="CA4" s="26">
        <v>2047</v>
      </c>
      <c r="CB4" s="26">
        <v>2048</v>
      </c>
      <c r="CC4" s="26">
        <v>2049</v>
      </c>
      <c r="CD4" s="202">
        <v>2050</v>
      </c>
    </row>
    <row r="5" spans="1:82" x14ac:dyDescent="0.25">
      <c r="A5" s="203" t="s">
        <v>85</v>
      </c>
      <c r="B5" s="204">
        <v>0.26823999999999998</v>
      </c>
      <c r="C5" s="204">
        <v>0.38</v>
      </c>
      <c r="D5" s="204">
        <v>0.49177999999999999</v>
      </c>
      <c r="E5" s="204">
        <v>0.59236</v>
      </c>
      <c r="F5" s="204">
        <v>0.69294999999999995</v>
      </c>
      <c r="G5" s="204">
        <v>0.78237999999999996</v>
      </c>
      <c r="H5" s="204">
        <v>0.88295999999999997</v>
      </c>
      <c r="I5" s="204">
        <v>0.96120000000000005</v>
      </c>
      <c r="J5" s="204">
        <v>1.0394399999999999</v>
      </c>
      <c r="K5" s="204">
        <v>1.1176699999999999</v>
      </c>
      <c r="L5" s="204">
        <v>1.1847399999999999</v>
      </c>
      <c r="M5" s="204">
        <v>1.24061</v>
      </c>
      <c r="N5" s="204">
        <v>1.2965</v>
      </c>
      <c r="O5" s="204">
        <v>1.35239</v>
      </c>
      <c r="P5" s="204">
        <v>1.3971</v>
      </c>
      <c r="Q5" s="204">
        <v>1.4306300000000001</v>
      </c>
      <c r="R5" s="204">
        <v>1.4641500000000001</v>
      </c>
      <c r="S5" s="204">
        <v>1.48651</v>
      </c>
      <c r="T5" s="204">
        <v>1.5088600000000001</v>
      </c>
      <c r="U5" s="204">
        <v>1.5200400000000001</v>
      </c>
      <c r="V5" s="204">
        <v>1.53121</v>
      </c>
      <c r="W5" s="204">
        <v>1.5423899999999999</v>
      </c>
      <c r="X5" s="204">
        <v>1.5423899999999999</v>
      </c>
      <c r="Y5" s="204">
        <v>1.5423899999999999</v>
      </c>
      <c r="Z5" s="204">
        <v>1.5423899999999999</v>
      </c>
      <c r="AA5" s="204">
        <v>1.5423899999999999</v>
      </c>
      <c r="AB5" s="204">
        <v>1.5423899999999999</v>
      </c>
      <c r="AC5" s="204">
        <v>1.5423899999999999</v>
      </c>
      <c r="AD5" s="204">
        <v>1.5423899999999999</v>
      </c>
      <c r="AE5" s="204">
        <v>1.5423899999999999</v>
      </c>
      <c r="AF5" s="204">
        <v>1.5423899999999999</v>
      </c>
      <c r="AG5" s="204">
        <v>1.5423899999999999</v>
      </c>
      <c r="AH5" s="204">
        <v>1.5423899999999999</v>
      </c>
      <c r="AI5" s="204">
        <v>1.5423899999999999</v>
      </c>
      <c r="AJ5" s="204">
        <v>1.5423899999999999</v>
      </c>
      <c r="AK5" s="204">
        <v>1.5423899999999999</v>
      </c>
      <c r="AL5" s="204">
        <v>1.5423899999999999</v>
      </c>
      <c r="AM5" s="204">
        <v>1.5423899999999999</v>
      </c>
      <c r="AN5" s="204">
        <v>1.5423899999999999</v>
      </c>
      <c r="AO5" s="204">
        <v>1.5423899999999999</v>
      </c>
      <c r="AP5" s="204">
        <v>1.5423899999999999</v>
      </c>
      <c r="AQ5" s="204">
        <v>1.5982700000000001</v>
      </c>
      <c r="AR5" s="204">
        <v>1.6541600000000001</v>
      </c>
      <c r="AS5" s="204">
        <v>1.7100500000000001</v>
      </c>
      <c r="AT5" s="204">
        <v>1.7659199999999999</v>
      </c>
      <c r="AU5" s="204">
        <v>1.8218099999999999</v>
      </c>
      <c r="AV5" s="204">
        <v>1.8776900000000001</v>
      </c>
      <c r="AW5" s="204">
        <v>1.9335899999999999</v>
      </c>
      <c r="AX5" s="204">
        <v>1.98946</v>
      </c>
      <c r="AY5" s="204">
        <v>2.04535</v>
      </c>
      <c r="AZ5" s="204">
        <v>2.1012200000000001</v>
      </c>
      <c r="BA5" s="204">
        <v>2.1012200000000001</v>
      </c>
      <c r="BB5" s="204">
        <v>2.1012200000000001</v>
      </c>
      <c r="BC5" s="204">
        <v>2.1012200000000001</v>
      </c>
      <c r="BD5" s="204">
        <v>2.1012200000000001</v>
      </c>
      <c r="BE5" s="204">
        <v>2.1012200000000001</v>
      </c>
      <c r="BF5" s="204">
        <v>2.1012200000000001</v>
      </c>
      <c r="BG5" s="204">
        <v>2.1012200000000001</v>
      </c>
      <c r="BH5" s="204">
        <v>2.1012200000000001</v>
      </c>
      <c r="BI5" s="204">
        <v>2.1012200000000001</v>
      </c>
      <c r="BJ5" s="204">
        <v>2.1012200000000001</v>
      </c>
      <c r="BK5" s="204">
        <v>2.1012200000000001</v>
      </c>
      <c r="BL5" s="204">
        <v>2.1012200000000001</v>
      </c>
      <c r="BM5" s="204">
        <v>2.1012200000000001</v>
      </c>
      <c r="BN5" s="204">
        <v>2.1012200000000001</v>
      </c>
      <c r="BO5" s="204">
        <v>2.1012200000000001</v>
      </c>
      <c r="BP5" s="204">
        <v>2.1012200000000001</v>
      </c>
      <c r="BQ5" s="204">
        <v>2.1012200000000001</v>
      </c>
      <c r="BR5" s="204">
        <v>2.1012200000000001</v>
      </c>
      <c r="BS5" s="204">
        <v>2.1012200000000001</v>
      </c>
      <c r="BT5" s="204">
        <v>2.1012200000000001</v>
      </c>
      <c r="BU5" s="204">
        <v>2.1012200000000001</v>
      </c>
      <c r="BV5" s="204">
        <v>2.1012200000000001</v>
      </c>
      <c r="BW5" s="204">
        <v>2.1012200000000001</v>
      </c>
      <c r="BX5" s="204">
        <v>2.1012200000000001</v>
      </c>
      <c r="BY5" s="204">
        <v>2.1012200000000001</v>
      </c>
      <c r="BZ5" s="204">
        <v>2.1012200000000001</v>
      </c>
      <c r="CA5" s="204">
        <v>2.1012200000000001</v>
      </c>
      <c r="CB5" s="204">
        <v>2.1012200000000001</v>
      </c>
      <c r="CC5" s="204">
        <v>2.1012200000000001</v>
      </c>
      <c r="CD5" s="205">
        <v>2.1012200000000001</v>
      </c>
    </row>
    <row r="6" spans="1:82" x14ac:dyDescent="0.25">
      <c r="A6" s="199"/>
      <c r="B6" s="36"/>
      <c r="C6" s="36"/>
      <c r="D6" s="36"/>
      <c r="E6" s="36"/>
      <c r="F6" s="36"/>
      <c r="G6" s="36"/>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c r="AR6" s="36"/>
      <c r="AS6" s="36"/>
      <c r="AT6" s="36"/>
      <c r="AU6" s="36"/>
      <c r="AV6" s="36"/>
      <c r="AW6" s="36"/>
      <c r="AX6" s="36"/>
      <c r="AY6" s="36"/>
      <c r="AZ6" s="36"/>
      <c r="BA6" s="36"/>
      <c r="BB6" s="36"/>
      <c r="BC6" s="36"/>
      <c r="BD6" s="36"/>
      <c r="BE6" s="36"/>
      <c r="BF6" s="36"/>
      <c r="BG6" s="36"/>
      <c r="BH6" s="36"/>
      <c r="BI6" s="36"/>
      <c r="BJ6" s="36"/>
      <c r="BK6" s="36"/>
      <c r="BL6" s="36"/>
      <c r="BM6" s="36"/>
      <c r="BN6" s="36"/>
      <c r="BO6" s="36"/>
      <c r="BP6" s="36"/>
      <c r="BQ6" s="36"/>
      <c r="BR6" s="36"/>
      <c r="BS6" s="36"/>
      <c r="BT6" s="36"/>
      <c r="BU6" s="36"/>
      <c r="BV6" s="36"/>
      <c r="BW6" s="36"/>
      <c r="BX6" s="36"/>
      <c r="BY6" s="36"/>
      <c r="BZ6" s="36"/>
      <c r="CA6" s="36"/>
      <c r="CB6" s="36"/>
      <c r="CC6" s="36"/>
      <c r="CD6" s="200"/>
    </row>
    <row r="7" spans="1:82" x14ac:dyDescent="0.25">
      <c r="A7" s="34" t="s">
        <v>71</v>
      </c>
      <c r="B7" s="35"/>
      <c r="C7" s="35"/>
      <c r="D7" s="35"/>
      <c r="E7" s="35"/>
      <c r="F7" s="35"/>
      <c r="G7" s="35"/>
      <c r="H7" s="35"/>
      <c r="I7" s="35"/>
      <c r="J7" s="35"/>
      <c r="K7" s="35"/>
      <c r="L7" s="35"/>
      <c r="M7" s="35"/>
      <c r="N7" s="35"/>
      <c r="O7" s="35"/>
      <c r="P7" s="35"/>
      <c r="Q7" s="35"/>
      <c r="R7" s="35"/>
      <c r="S7" s="35"/>
      <c r="T7" s="35"/>
      <c r="U7" s="35"/>
      <c r="V7" s="35"/>
      <c r="W7" s="35"/>
      <c r="X7" s="35"/>
      <c r="Y7" s="35"/>
      <c r="Z7" s="35"/>
      <c r="AA7" s="35"/>
      <c r="AB7" s="35"/>
      <c r="AC7" s="35"/>
      <c r="AD7" s="35"/>
      <c r="AE7" s="35"/>
      <c r="AF7" s="35"/>
      <c r="AG7" s="35"/>
      <c r="AH7" s="35"/>
      <c r="AI7" s="35"/>
      <c r="AJ7" s="35"/>
      <c r="AK7" s="35"/>
      <c r="AL7" s="35"/>
      <c r="AM7" s="35"/>
      <c r="AN7" s="35"/>
      <c r="AO7" s="35"/>
      <c r="AP7" s="35"/>
      <c r="AQ7" s="35"/>
      <c r="AR7" s="35"/>
      <c r="AS7" s="35"/>
      <c r="AT7" s="35"/>
      <c r="AU7" s="35"/>
      <c r="AV7" s="35"/>
      <c r="AW7" s="35"/>
      <c r="AX7" s="35"/>
      <c r="AY7" s="35"/>
      <c r="AZ7" s="35"/>
      <c r="BA7" s="35"/>
      <c r="BB7" s="35"/>
      <c r="BC7" s="35"/>
      <c r="BD7" s="35"/>
      <c r="BE7" s="35"/>
      <c r="BF7" s="35"/>
      <c r="BG7" s="35"/>
      <c r="BH7" s="35"/>
      <c r="BI7" s="35"/>
      <c r="BJ7" s="35"/>
      <c r="BK7" s="35"/>
      <c r="BL7" s="35"/>
      <c r="BM7" s="35"/>
      <c r="BN7" s="35"/>
      <c r="BO7" s="35"/>
      <c r="BP7" s="35"/>
      <c r="BQ7" s="35"/>
      <c r="BR7" s="35"/>
      <c r="BS7" s="35"/>
      <c r="BT7" s="35"/>
      <c r="BU7" s="35"/>
      <c r="BV7" s="35"/>
      <c r="BW7" s="35"/>
      <c r="BX7" s="35"/>
      <c r="BY7" s="35"/>
      <c r="BZ7" s="35"/>
      <c r="CA7" s="35"/>
      <c r="CB7" s="35"/>
      <c r="CC7" s="35"/>
      <c r="CD7" s="206"/>
    </row>
    <row r="8" spans="1:82" x14ac:dyDescent="0.25">
      <c r="A8" s="207" t="s">
        <v>72</v>
      </c>
      <c r="B8" s="26">
        <v>1970</v>
      </c>
      <c r="C8" s="26">
        <v>1971</v>
      </c>
      <c r="D8" s="26">
        <v>1972</v>
      </c>
      <c r="E8" s="26">
        <v>1973</v>
      </c>
      <c r="F8" s="26">
        <v>1974</v>
      </c>
      <c r="G8" s="26">
        <v>1975</v>
      </c>
      <c r="H8" s="26">
        <v>1976</v>
      </c>
      <c r="I8" s="26">
        <v>1977</v>
      </c>
      <c r="J8" s="26">
        <v>1978</v>
      </c>
      <c r="K8" s="26">
        <v>1979</v>
      </c>
      <c r="L8" s="26">
        <v>1980</v>
      </c>
      <c r="M8" s="26">
        <v>1981</v>
      </c>
      <c r="N8" s="26">
        <v>1982</v>
      </c>
      <c r="O8" s="26">
        <v>1983</v>
      </c>
      <c r="P8" s="26">
        <v>1984</v>
      </c>
      <c r="Q8" s="26">
        <v>1985</v>
      </c>
      <c r="R8" s="26">
        <v>1986</v>
      </c>
      <c r="S8" s="26">
        <v>1987</v>
      </c>
      <c r="T8" s="26">
        <v>1988</v>
      </c>
      <c r="U8" s="26">
        <v>1989</v>
      </c>
      <c r="V8" s="26">
        <v>1990</v>
      </c>
      <c r="W8" s="26">
        <v>1991</v>
      </c>
      <c r="X8" s="26">
        <v>1992</v>
      </c>
      <c r="Y8" s="26">
        <v>1993</v>
      </c>
      <c r="Z8" s="26">
        <v>1994</v>
      </c>
      <c r="AA8" s="26">
        <v>1995</v>
      </c>
      <c r="AB8" s="26">
        <v>1996</v>
      </c>
      <c r="AC8" s="26">
        <v>1997</v>
      </c>
      <c r="AD8" s="26">
        <v>1998</v>
      </c>
      <c r="AE8" s="26">
        <v>1999</v>
      </c>
      <c r="AF8" s="26">
        <v>2000</v>
      </c>
      <c r="AG8" s="26">
        <v>2001</v>
      </c>
      <c r="AH8" s="26">
        <v>2002</v>
      </c>
      <c r="AI8" s="26">
        <v>2003</v>
      </c>
      <c r="AJ8" s="26">
        <v>2004</v>
      </c>
      <c r="AK8" s="26">
        <v>2005</v>
      </c>
      <c r="AL8" s="26">
        <v>2006</v>
      </c>
      <c r="AM8" s="26">
        <v>2007</v>
      </c>
      <c r="AN8" s="26">
        <v>2008</v>
      </c>
      <c r="AO8" s="26">
        <v>2009</v>
      </c>
      <c r="AP8" s="26">
        <v>2010</v>
      </c>
      <c r="AQ8" s="26">
        <v>2011</v>
      </c>
      <c r="AR8" s="26">
        <v>2012</v>
      </c>
      <c r="AS8" s="26">
        <v>2013</v>
      </c>
      <c r="AT8" s="26">
        <v>2014</v>
      </c>
      <c r="AU8" s="26">
        <v>2015</v>
      </c>
      <c r="AV8" s="26">
        <v>2016</v>
      </c>
      <c r="AW8" s="26">
        <v>2017</v>
      </c>
      <c r="AX8" s="26">
        <v>2018</v>
      </c>
      <c r="AY8" s="26">
        <v>2019</v>
      </c>
      <c r="AZ8" s="26">
        <v>2020</v>
      </c>
      <c r="BA8" s="26">
        <v>2021</v>
      </c>
      <c r="BB8" s="26">
        <v>2022</v>
      </c>
      <c r="BC8" s="26">
        <v>2023</v>
      </c>
      <c r="BD8" s="26">
        <v>2024</v>
      </c>
      <c r="BE8" s="26">
        <v>2025</v>
      </c>
      <c r="BF8" s="26">
        <v>2026</v>
      </c>
      <c r="BG8" s="26">
        <v>2027</v>
      </c>
      <c r="BH8" s="26">
        <v>2028</v>
      </c>
      <c r="BI8" s="26">
        <v>2029</v>
      </c>
      <c r="BJ8" s="26">
        <v>2030</v>
      </c>
      <c r="BK8" s="26">
        <v>2031</v>
      </c>
      <c r="BL8" s="26">
        <v>2032</v>
      </c>
      <c r="BM8" s="26">
        <v>2033</v>
      </c>
      <c r="BN8" s="26">
        <v>2034</v>
      </c>
      <c r="BO8" s="26">
        <v>2035</v>
      </c>
      <c r="BP8" s="26">
        <v>2036</v>
      </c>
      <c r="BQ8" s="26">
        <v>2037</v>
      </c>
      <c r="BR8" s="26">
        <v>2038</v>
      </c>
      <c r="BS8" s="26">
        <v>2039</v>
      </c>
      <c r="BT8" s="26">
        <v>2040</v>
      </c>
      <c r="BU8" s="26">
        <v>2041</v>
      </c>
      <c r="BV8" s="26">
        <v>2042</v>
      </c>
      <c r="BW8" s="26">
        <v>2043</v>
      </c>
      <c r="BX8" s="26">
        <v>2044</v>
      </c>
      <c r="BY8" s="26">
        <v>2045</v>
      </c>
      <c r="BZ8" s="26">
        <v>2046</v>
      </c>
      <c r="CA8" s="26">
        <v>2047</v>
      </c>
      <c r="CB8" s="26">
        <v>2048</v>
      </c>
      <c r="CC8" s="26">
        <v>2049</v>
      </c>
      <c r="CD8" s="202">
        <v>2050</v>
      </c>
    </row>
    <row r="9" spans="1:82" x14ac:dyDescent="0.25">
      <c r="A9" s="30" t="s">
        <v>34</v>
      </c>
      <c r="B9" s="208">
        <v>0</v>
      </c>
      <c r="C9" s="208">
        <v>0</v>
      </c>
      <c r="D9" s="208">
        <v>0</v>
      </c>
      <c r="E9" s="208">
        <v>0</v>
      </c>
      <c r="F9" s="208">
        <v>0</v>
      </c>
      <c r="G9" s="208">
        <v>0</v>
      </c>
      <c r="H9" s="208">
        <v>0</v>
      </c>
      <c r="I9" s="208">
        <v>0</v>
      </c>
      <c r="J9" s="208">
        <v>0</v>
      </c>
      <c r="K9" s="208">
        <v>0</v>
      </c>
      <c r="L9" s="208">
        <v>0</v>
      </c>
      <c r="M9" s="208">
        <v>0</v>
      </c>
      <c r="N9" s="208">
        <v>0</v>
      </c>
      <c r="O9" s="208">
        <v>0</v>
      </c>
      <c r="P9" s="208">
        <v>0</v>
      </c>
      <c r="Q9" s="208">
        <v>0</v>
      </c>
      <c r="R9" s="208">
        <v>0</v>
      </c>
      <c r="S9" s="208">
        <v>0</v>
      </c>
      <c r="T9" s="208">
        <v>0</v>
      </c>
      <c r="U9" s="208">
        <v>0</v>
      </c>
      <c r="V9" s="208">
        <v>0</v>
      </c>
      <c r="W9" s="208">
        <v>0</v>
      </c>
      <c r="X9" s="208">
        <v>0</v>
      </c>
      <c r="Y9" s="208">
        <v>0</v>
      </c>
      <c r="Z9" s="208">
        <v>0</v>
      </c>
      <c r="AA9" s="208">
        <v>0</v>
      </c>
      <c r="AB9" s="208">
        <v>0</v>
      </c>
      <c r="AC9" s="208">
        <v>0</v>
      </c>
      <c r="AD9" s="208">
        <v>0</v>
      </c>
      <c r="AE9" s="208">
        <v>0</v>
      </c>
      <c r="AF9" s="208">
        <v>0</v>
      </c>
      <c r="AG9" s="208">
        <v>0</v>
      </c>
      <c r="AH9" s="208">
        <v>0</v>
      </c>
      <c r="AI9" s="208">
        <v>0</v>
      </c>
      <c r="AJ9" s="208">
        <v>0</v>
      </c>
      <c r="AK9" s="208">
        <v>0</v>
      </c>
      <c r="AL9" s="208">
        <v>0</v>
      </c>
      <c r="AM9" s="208">
        <v>0</v>
      </c>
      <c r="AN9" s="208">
        <v>0</v>
      </c>
      <c r="AO9" s="208">
        <v>0</v>
      </c>
      <c r="AP9" s="208">
        <v>0</v>
      </c>
      <c r="AQ9" s="208">
        <v>0</v>
      </c>
      <c r="AR9" s="208">
        <v>0</v>
      </c>
      <c r="AS9" s="208">
        <v>0</v>
      </c>
      <c r="AT9" s="208">
        <v>0</v>
      </c>
      <c r="AU9" s="208">
        <v>0</v>
      </c>
      <c r="AV9" s="208">
        <v>0</v>
      </c>
      <c r="AW9" s="208">
        <v>0</v>
      </c>
      <c r="AX9" s="208">
        <v>0</v>
      </c>
      <c r="AY9" s="208">
        <v>0</v>
      </c>
      <c r="AZ9" s="208">
        <v>0</v>
      </c>
      <c r="BA9" s="208">
        <v>0</v>
      </c>
      <c r="BB9" s="208">
        <v>0</v>
      </c>
      <c r="BC9" s="208">
        <v>0</v>
      </c>
      <c r="BD9" s="208">
        <v>0</v>
      </c>
      <c r="BE9" s="208">
        <v>0</v>
      </c>
      <c r="BF9" s="208">
        <v>0</v>
      </c>
      <c r="BG9" s="208">
        <v>0</v>
      </c>
      <c r="BH9" s="208">
        <v>0</v>
      </c>
      <c r="BI9" s="208">
        <v>0</v>
      </c>
      <c r="BJ9" s="208">
        <v>0</v>
      </c>
      <c r="BK9" s="208">
        <v>0</v>
      </c>
      <c r="BL9" s="208">
        <v>0</v>
      </c>
      <c r="BM9" s="208">
        <v>0</v>
      </c>
      <c r="BN9" s="208">
        <v>0</v>
      </c>
      <c r="BO9" s="208">
        <v>0</v>
      </c>
      <c r="BP9" s="208">
        <v>0</v>
      </c>
      <c r="BQ9" s="208">
        <v>0</v>
      </c>
      <c r="BR9" s="208">
        <v>0</v>
      </c>
      <c r="BS9" s="208">
        <v>0</v>
      </c>
      <c r="BT9" s="208">
        <v>0</v>
      </c>
      <c r="BU9" s="208">
        <v>0</v>
      </c>
      <c r="BV9" s="208">
        <v>0</v>
      </c>
      <c r="BW9" s="208">
        <v>0</v>
      </c>
      <c r="BX9" s="208">
        <v>0</v>
      </c>
      <c r="BY9" s="208">
        <v>0</v>
      </c>
      <c r="BZ9" s="208">
        <v>0</v>
      </c>
      <c r="CA9" s="208">
        <v>0</v>
      </c>
      <c r="CB9" s="208">
        <v>0</v>
      </c>
      <c r="CC9" s="208">
        <v>0</v>
      </c>
      <c r="CD9" s="209">
        <v>0</v>
      </c>
    </row>
    <row r="10" spans="1:82" x14ac:dyDescent="0.25">
      <c r="A10" s="31" t="s">
        <v>35</v>
      </c>
      <c r="B10" s="208">
        <v>0</v>
      </c>
      <c r="C10" s="208">
        <v>0</v>
      </c>
      <c r="D10" s="208">
        <v>0</v>
      </c>
      <c r="E10" s="208">
        <v>0</v>
      </c>
      <c r="F10" s="208">
        <v>0</v>
      </c>
      <c r="G10" s="208">
        <v>0</v>
      </c>
      <c r="H10" s="208">
        <v>0</v>
      </c>
      <c r="I10" s="208">
        <v>0</v>
      </c>
      <c r="J10" s="208">
        <v>0</v>
      </c>
      <c r="K10" s="208">
        <v>0</v>
      </c>
      <c r="L10" s="208">
        <v>0</v>
      </c>
      <c r="M10" s="208">
        <v>0</v>
      </c>
      <c r="N10" s="208">
        <v>0</v>
      </c>
      <c r="O10" s="208">
        <v>0</v>
      </c>
      <c r="P10" s="208">
        <v>0</v>
      </c>
      <c r="Q10" s="208">
        <v>0</v>
      </c>
      <c r="R10" s="208">
        <v>0</v>
      </c>
      <c r="S10" s="208">
        <v>0</v>
      </c>
      <c r="T10" s="208">
        <v>0</v>
      </c>
      <c r="U10" s="208">
        <v>0</v>
      </c>
      <c r="V10" s="208">
        <v>0</v>
      </c>
      <c r="W10" s="208">
        <v>0</v>
      </c>
      <c r="X10" s="208">
        <v>0</v>
      </c>
      <c r="Y10" s="208">
        <v>0</v>
      </c>
      <c r="Z10" s="208">
        <v>0</v>
      </c>
      <c r="AA10" s="208">
        <v>0</v>
      </c>
      <c r="AB10" s="208">
        <v>0</v>
      </c>
      <c r="AC10" s="208">
        <v>0</v>
      </c>
      <c r="AD10" s="208">
        <v>0</v>
      </c>
      <c r="AE10" s="208">
        <v>0</v>
      </c>
      <c r="AF10" s="208">
        <v>0</v>
      </c>
      <c r="AG10" s="208">
        <v>0</v>
      </c>
      <c r="AH10" s="208">
        <v>0</v>
      </c>
      <c r="AI10" s="208">
        <v>0</v>
      </c>
      <c r="AJ10" s="208">
        <v>0</v>
      </c>
      <c r="AK10" s="208">
        <v>0</v>
      </c>
      <c r="AL10" s="208">
        <v>0</v>
      </c>
      <c r="AM10" s="208">
        <v>0</v>
      </c>
      <c r="AN10" s="208">
        <v>0</v>
      </c>
      <c r="AO10" s="208">
        <v>0</v>
      </c>
      <c r="AP10" s="208">
        <v>0</v>
      </c>
      <c r="AQ10" s="208">
        <v>0</v>
      </c>
      <c r="AR10" s="208">
        <v>0</v>
      </c>
      <c r="AS10" s="208">
        <v>0</v>
      </c>
      <c r="AT10" s="208">
        <v>0</v>
      </c>
      <c r="AU10" s="208">
        <v>0</v>
      </c>
      <c r="AV10" s="208">
        <v>0</v>
      </c>
      <c r="AW10" s="208">
        <v>0</v>
      </c>
      <c r="AX10" s="208">
        <v>0</v>
      </c>
      <c r="AY10" s="208">
        <v>0</v>
      </c>
      <c r="AZ10" s="208">
        <v>0</v>
      </c>
      <c r="BA10" s="208">
        <v>0</v>
      </c>
      <c r="BB10" s="208">
        <v>0</v>
      </c>
      <c r="BC10" s="208">
        <v>0</v>
      </c>
      <c r="BD10" s="208">
        <v>0</v>
      </c>
      <c r="BE10" s="208">
        <v>0</v>
      </c>
      <c r="BF10" s="208">
        <v>0</v>
      </c>
      <c r="BG10" s="208">
        <v>0</v>
      </c>
      <c r="BH10" s="208">
        <v>0</v>
      </c>
      <c r="BI10" s="208">
        <v>0</v>
      </c>
      <c r="BJ10" s="208">
        <v>0</v>
      </c>
      <c r="BK10" s="208">
        <v>0</v>
      </c>
      <c r="BL10" s="208">
        <v>0</v>
      </c>
      <c r="BM10" s="208">
        <v>0</v>
      </c>
      <c r="BN10" s="208">
        <v>0</v>
      </c>
      <c r="BO10" s="208">
        <v>0</v>
      </c>
      <c r="BP10" s="208">
        <v>0</v>
      </c>
      <c r="BQ10" s="208">
        <v>0</v>
      </c>
      <c r="BR10" s="208">
        <v>0</v>
      </c>
      <c r="BS10" s="208">
        <v>0</v>
      </c>
      <c r="BT10" s="208">
        <v>0</v>
      </c>
      <c r="BU10" s="208">
        <v>0</v>
      </c>
      <c r="BV10" s="208">
        <v>0</v>
      </c>
      <c r="BW10" s="208">
        <v>0</v>
      </c>
      <c r="BX10" s="208">
        <v>0</v>
      </c>
      <c r="BY10" s="208">
        <v>0</v>
      </c>
      <c r="BZ10" s="208">
        <v>0</v>
      </c>
      <c r="CA10" s="208">
        <v>0</v>
      </c>
      <c r="CB10" s="208">
        <v>0</v>
      </c>
      <c r="CC10" s="208">
        <v>0</v>
      </c>
      <c r="CD10" s="209">
        <v>0</v>
      </c>
    </row>
    <row r="11" spans="1:82" x14ac:dyDescent="0.25">
      <c r="A11" s="30" t="s">
        <v>36</v>
      </c>
      <c r="B11" s="208">
        <v>0</v>
      </c>
      <c r="C11" s="208">
        <v>0</v>
      </c>
      <c r="D11" s="208">
        <v>0</v>
      </c>
      <c r="E11" s="208">
        <v>0</v>
      </c>
      <c r="F11" s="208">
        <v>0</v>
      </c>
      <c r="G11" s="208">
        <v>0</v>
      </c>
      <c r="H11" s="208">
        <v>0</v>
      </c>
      <c r="I11" s="208">
        <v>0</v>
      </c>
      <c r="J11" s="208">
        <v>0</v>
      </c>
      <c r="K11" s="208">
        <v>0</v>
      </c>
      <c r="L11" s="208">
        <v>0</v>
      </c>
      <c r="M11" s="208">
        <v>0</v>
      </c>
      <c r="N11" s="208">
        <v>0</v>
      </c>
      <c r="O11" s="208">
        <v>0</v>
      </c>
      <c r="P11" s="208">
        <v>0</v>
      </c>
      <c r="Q11" s="208">
        <v>0</v>
      </c>
      <c r="R11" s="208">
        <v>0</v>
      </c>
      <c r="S11" s="208">
        <v>0</v>
      </c>
      <c r="T11" s="208">
        <v>0</v>
      </c>
      <c r="U11" s="208">
        <v>0</v>
      </c>
      <c r="V11" s="208">
        <v>0</v>
      </c>
      <c r="W11" s="208">
        <v>0</v>
      </c>
      <c r="X11" s="208">
        <v>0</v>
      </c>
      <c r="Y11" s="208">
        <v>0</v>
      </c>
      <c r="Z11" s="208">
        <v>0</v>
      </c>
      <c r="AA11" s="208">
        <v>0</v>
      </c>
      <c r="AB11" s="208">
        <v>0</v>
      </c>
      <c r="AC11" s="208">
        <v>0</v>
      </c>
      <c r="AD11" s="208">
        <v>0</v>
      </c>
      <c r="AE11" s="208">
        <v>0</v>
      </c>
      <c r="AF11" s="208">
        <v>0</v>
      </c>
      <c r="AG11" s="208">
        <v>0</v>
      </c>
      <c r="AH11" s="208">
        <v>0</v>
      </c>
      <c r="AI11" s="208">
        <v>0</v>
      </c>
      <c r="AJ11" s="208">
        <v>0</v>
      </c>
      <c r="AK11" s="208">
        <v>0</v>
      </c>
      <c r="AL11" s="208">
        <v>0</v>
      </c>
      <c r="AM11" s="208">
        <v>0</v>
      </c>
      <c r="AN11" s="208">
        <v>0</v>
      </c>
      <c r="AO11" s="208">
        <v>0</v>
      </c>
      <c r="AP11" s="208">
        <v>0</v>
      </c>
      <c r="AQ11" s="208">
        <v>0</v>
      </c>
      <c r="AR11" s="208">
        <v>0</v>
      </c>
      <c r="AS11" s="208">
        <v>0</v>
      </c>
      <c r="AT11" s="208">
        <v>0</v>
      </c>
      <c r="AU11" s="208">
        <v>0</v>
      </c>
      <c r="AV11" s="208">
        <v>0</v>
      </c>
      <c r="AW11" s="208">
        <v>0</v>
      </c>
      <c r="AX11" s="208">
        <v>0</v>
      </c>
      <c r="AY11" s="208">
        <v>0</v>
      </c>
      <c r="AZ11" s="208">
        <v>0</v>
      </c>
      <c r="BA11" s="208">
        <v>0</v>
      </c>
      <c r="BB11" s="208">
        <v>0</v>
      </c>
      <c r="BC11" s="208">
        <v>0</v>
      </c>
      <c r="BD11" s="208">
        <v>0</v>
      </c>
      <c r="BE11" s="208">
        <v>0</v>
      </c>
      <c r="BF11" s="208">
        <v>0</v>
      </c>
      <c r="BG11" s="208">
        <v>0</v>
      </c>
      <c r="BH11" s="208">
        <v>0</v>
      </c>
      <c r="BI11" s="208">
        <v>0</v>
      </c>
      <c r="BJ11" s="208">
        <v>0</v>
      </c>
      <c r="BK11" s="208">
        <v>0</v>
      </c>
      <c r="BL11" s="208">
        <v>0</v>
      </c>
      <c r="BM11" s="208">
        <v>0</v>
      </c>
      <c r="BN11" s="208">
        <v>0</v>
      </c>
      <c r="BO11" s="208">
        <v>0</v>
      </c>
      <c r="BP11" s="208">
        <v>0</v>
      </c>
      <c r="BQ11" s="208">
        <v>0</v>
      </c>
      <c r="BR11" s="208">
        <v>0</v>
      </c>
      <c r="BS11" s="208">
        <v>0</v>
      </c>
      <c r="BT11" s="208">
        <v>0</v>
      </c>
      <c r="BU11" s="208">
        <v>0</v>
      </c>
      <c r="BV11" s="208">
        <v>0</v>
      </c>
      <c r="BW11" s="208">
        <v>0</v>
      </c>
      <c r="BX11" s="208">
        <v>0</v>
      </c>
      <c r="BY11" s="208">
        <v>0</v>
      </c>
      <c r="BZ11" s="208">
        <v>0</v>
      </c>
      <c r="CA11" s="208">
        <v>0</v>
      </c>
      <c r="CB11" s="208">
        <v>0</v>
      </c>
      <c r="CC11" s="208">
        <v>0</v>
      </c>
      <c r="CD11" s="209">
        <v>0</v>
      </c>
    </row>
    <row r="12" spans="1:82" x14ac:dyDescent="0.25">
      <c r="A12" s="30" t="s">
        <v>37</v>
      </c>
      <c r="B12" s="208">
        <v>0.24485999999999999</v>
      </c>
      <c r="C12" s="208">
        <v>0.24485999999999999</v>
      </c>
      <c r="D12" s="208">
        <v>0.24485999999999999</v>
      </c>
      <c r="E12" s="208">
        <v>0.24485999999999999</v>
      </c>
      <c r="F12" s="208">
        <v>0.24485999999999999</v>
      </c>
      <c r="G12" s="208">
        <v>0.24485999999999999</v>
      </c>
      <c r="H12" s="208">
        <v>0.24485999999999999</v>
      </c>
      <c r="I12" s="208">
        <v>0.24485999999999999</v>
      </c>
      <c r="J12" s="208">
        <v>0.24485999999999999</v>
      </c>
      <c r="K12" s="208">
        <v>0.24485999999999999</v>
      </c>
      <c r="L12" s="208">
        <v>0.24485999999999999</v>
      </c>
      <c r="M12" s="208">
        <v>0.24485999999999999</v>
      </c>
      <c r="N12" s="208">
        <v>0.24485999999999999</v>
      </c>
      <c r="O12" s="208">
        <v>0.24485999999999999</v>
      </c>
      <c r="P12" s="208">
        <v>0.24485999999999999</v>
      </c>
      <c r="Q12" s="208">
        <v>0.24485999999999999</v>
      </c>
      <c r="R12" s="208">
        <v>0.24485999999999999</v>
      </c>
      <c r="S12" s="208">
        <v>0.24485999999999999</v>
      </c>
      <c r="T12" s="208">
        <v>0.24485999999999999</v>
      </c>
      <c r="U12" s="208">
        <v>0.24485999999999999</v>
      </c>
      <c r="V12" s="208">
        <v>0.24485999999999999</v>
      </c>
      <c r="W12" s="208">
        <v>0.24485999999999999</v>
      </c>
      <c r="X12" s="208">
        <v>0.24485999999999999</v>
      </c>
      <c r="Y12" s="208">
        <v>0.24485999999999999</v>
      </c>
      <c r="Z12" s="208">
        <v>0.24485999999999999</v>
      </c>
      <c r="AA12" s="208">
        <v>0.24485999999999999</v>
      </c>
      <c r="AB12" s="208">
        <v>0.24485999999999999</v>
      </c>
      <c r="AC12" s="208">
        <v>0.24485999999999999</v>
      </c>
      <c r="AD12" s="208">
        <v>0.24485999999999999</v>
      </c>
      <c r="AE12" s="208">
        <v>0.24485999999999999</v>
      </c>
      <c r="AF12" s="208">
        <v>0.24485999999999999</v>
      </c>
      <c r="AG12" s="208">
        <v>0.24485999999999999</v>
      </c>
      <c r="AH12" s="208">
        <v>0.24485999999999999</v>
      </c>
      <c r="AI12" s="208">
        <v>0.24485999999999999</v>
      </c>
      <c r="AJ12" s="208">
        <v>0.24485999999999999</v>
      </c>
      <c r="AK12" s="208">
        <v>0.24485999999999999</v>
      </c>
      <c r="AL12" s="208">
        <v>0.24485999999999999</v>
      </c>
      <c r="AM12" s="208">
        <v>0.24485999999999999</v>
      </c>
      <c r="AN12" s="208">
        <v>0.24485999999999999</v>
      </c>
      <c r="AO12" s="208">
        <v>0.24485999999999999</v>
      </c>
      <c r="AP12" s="208">
        <v>0.24485999999999999</v>
      </c>
      <c r="AQ12" s="208">
        <v>0.24485999999999999</v>
      </c>
      <c r="AR12" s="208">
        <v>0.24485999999999999</v>
      </c>
      <c r="AS12" s="208">
        <v>0.24485999999999999</v>
      </c>
      <c r="AT12" s="208">
        <v>0.24485999999999999</v>
      </c>
      <c r="AU12" s="208">
        <v>0.24485999999999999</v>
      </c>
      <c r="AV12" s="208">
        <v>0.24485999999999999</v>
      </c>
      <c r="AW12" s="208">
        <v>0.24485999999999999</v>
      </c>
      <c r="AX12" s="208">
        <v>0.24485999999999999</v>
      </c>
      <c r="AY12" s="208">
        <v>0.24485999999999999</v>
      </c>
      <c r="AZ12" s="208">
        <v>0.24485999999999999</v>
      </c>
      <c r="BA12" s="208">
        <v>0.24485999999999999</v>
      </c>
      <c r="BB12" s="208">
        <v>0.24485999999999999</v>
      </c>
      <c r="BC12" s="208">
        <v>0.24485999999999999</v>
      </c>
      <c r="BD12" s="208">
        <v>0.24485999999999999</v>
      </c>
      <c r="BE12" s="208">
        <v>0.24485999999999999</v>
      </c>
      <c r="BF12" s="208">
        <v>0.24485999999999999</v>
      </c>
      <c r="BG12" s="208">
        <v>0.24485999999999999</v>
      </c>
      <c r="BH12" s="208">
        <v>0.24485999999999999</v>
      </c>
      <c r="BI12" s="208">
        <v>0.24485999999999999</v>
      </c>
      <c r="BJ12" s="208">
        <v>0.24485999999999999</v>
      </c>
      <c r="BK12" s="208">
        <v>0.24485999999999999</v>
      </c>
      <c r="BL12" s="208">
        <v>0.24485999999999999</v>
      </c>
      <c r="BM12" s="208">
        <v>0.24485999999999999</v>
      </c>
      <c r="BN12" s="208">
        <v>0.24485999999999999</v>
      </c>
      <c r="BO12" s="208">
        <v>0.24485999999999999</v>
      </c>
      <c r="BP12" s="208">
        <v>0.24485999999999999</v>
      </c>
      <c r="BQ12" s="208">
        <v>0.24485999999999999</v>
      </c>
      <c r="BR12" s="208">
        <v>0.24485999999999999</v>
      </c>
      <c r="BS12" s="208">
        <v>0.24485999999999999</v>
      </c>
      <c r="BT12" s="208">
        <v>0.24485999999999999</v>
      </c>
      <c r="BU12" s="208">
        <v>0.24485999999999999</v>
      </c>
      <c r="BV12" s="208">
        <v>0.24485999999999999</v>
      </c>
      <c r="BW12" s="208">
        <v>0.24485999999999999</v>
      </c>
      <c r="BX12" s="208">
        <v>0.24485999999999999</v>
      </c>
      <c r="BY12" s="208">
        <v>0.24485999999999999</v>
      </c>
      <c r="BZ12" s="208">
        <v>0.24485999999999999</v>
      </c>
      <c r="CA12" s="208">
        <v>0.24485999999999999</v>
      </c>
      <c r="CB12" s="208">
        <v>0.24485999999999999</v>
      </c>
      <c r="CC12" s="208">
        <v>0.24485999999999999</v>
      </c>
      <c r="CD12" s="209">
        <v>0.24485999999999999</v>
      </c>
    </row>
    <row r="13" spans="1:82" x14ac:dyDescent="0.25">
      <c r="A13" s="32" t="s">
        <v>38</v>
      </c>
      <c r="B13" s="208">
        <v>0.79042000000000001</v>
      </c>
      <c r="C13" s="208">
        <v>0.79042000000000001</v>
      </c>
      <c r="D13" s="208">
        <v>0.79042000000000001</v>
      </c>
      <c r="E13" s="208">
        <v>0.79042000000000001</v>
      </c>
      <c r="F13" s="208">
        <v>0.79042000000000001</v>
      </c>
      <c r="G13" s="208">
        <v>0.79042000000000001</v>
      </c>
      <c r="H13" s="208">
        <v>0.79042000000000001</v>
      </c>
      <c r="I13" s="208">
        <v>0.79042000000000001</v>
      </c>
      <c r="J13" s="208">
        <v>0.79042000000000001</v>
      </c>
      <c r="K13" s="208">
        <v>0.79042000000000001</v>
      </c>
      <c r="L13" s="208">
        <v>0.79042000000000001</v>
      </c>
      <c r="M13" s="208">
        <v>0.79042000000000001</v>
      </c>
      <c r="N13" s="208">
        <v>0.79042000000000001</v>
      </c>
      <c r="O13" s="208">
        <v>0.79042000000000001</v>
      </c>
      <c r="P13" s="208">
        <v>0.79042000000000001</v>
      </c>
      <c r="Q13" s="208">
        <v>0.79042000000000001</v>
      </c>
      <c r="R13" s="208">
        <v>0.79042000000000001</v>
      </c>
      <c r="S13" s="208">
        <v>0.79042000000000001</v>
      </c>
      <c r="T13" s="208">
        <v>0.79042000000000001</v>
      </c>
      <c r="U13" s="208">
        <v>0.79042000000000001</v>
      </c>
      <c r="V13" s="208">
        <v>0.79042000000000001</v>
      </c>
      <c r="W13" s="208">
        <v>0.79042000000000001</v>
      </c>
      <c r="X13" s="208">
        <v>0.79042000000000001</v>
      </c>
      <c r="Y13" s="208">
        <v>0.79042000000000001</v>
      </c>
      <c r="Z13" s="208">
        <v>0.79042000000000001</v>
      </c>
      <c r="AA13" s="208">
        <v>0.79042000000000001</v>
      </c>
      <c r="AB13" s="208">
        <v>0.79042000000000001</v>
      </c>
      <c r="AC13" s="208">
        <v>0.79042000000000001</v>
      </c>
      <c r="AD13" s="208">
        <v>0.79042000000000001</v>
      </c>
      <c r="AE13" s="208">
        <v>0.79042000000000001</v>
      </c>
      <c r="AF13" s="208">
        <v>0.79042000000000001</v>
      </c>
      <c r="AG13" s="208">
        <v>0.79042000000000001</v>
      </c>
      <c r="AH13" s="208">
        <v>0.79042000000000001</v>
      </c>
      <c r="AI13" s="208">
        <v>0.79042000000000001</v>
      </c>
      <c r="AJ13" s="208">
        <v>0.79042000000000001</v>
      </c>
      <c r="AK13" s="208">
        <v>0.79042000000000001</v>
      </c>
      <c r="AL13" s="208">
        <v>0.79042000000000001</v>
      </c>
      <c r="AM13" s="208">
        <v>0.79042000000000001</v>
      </c>
      <c r="AN13" s="208">
        <v>0.79042000000000001</v>
      </c>
      <c r="AO13" s="208">
        <v>0.79042000000000001</v>
      </c>
      <c r="AP13" s="208">
        <v>0.79042000000000001</v>
      </c>
      <c r="AQ13" s="208">
        <v>0.79042000000000001</v>
      </c>
      <c r="AR13" s="208">
        <v>0.79042000000000001</v>
      </c>
      <c r="AS13" s="208">
        <v>0.79042000000000001</v>
      </c>
      <c r="AT13" s="208">
        <v>0.79042000000000001</v>
      </c>
      <c r="AU13" s="208">
        <v>0.79042000000000001</v>
      </c>
      <c r="AV13" s="208">
        <v>0.79042000000000001</v>
      </c>
      <c r="AW13" s="208">
        <v>0.79042000000000001</v>
      </c>
      <c r="AX13" s="208">
        <v>0.79042000000000001</v>
      </c>
      <c r="AY13" s="208">
        <v>0.79042000000000001</v>
      </c>
      <c r="AZ13" s="208">
        <v>0.79042000000000001</v>
      </c>
      <c r="BA13" s="208">
        <v>0.79042000000000001</v>
      </c>
      <c r="BB13" s="208">
        <v>0.79042000000000001</v>
      </c>
      <c r="BC13" s="208">
        <v>0.79042000000000001</v>
      </c>
      <c r="BD13" s="208">
        <v>0.79042000000000001</v>
      </c>
      <c r="BE13" s="208">
        <v>0.79042000000000001</v>
      </c>
      <c r="BF13" s="208">
        <v>0.79042000000000001</v>
      </c>
      <c r="BG13" s="208">
        <v>0.79042000000000001</v>
      </c>
      <c r="BH13" s="208">
        <v>0.79042000000000001</v>
      </c>
      <c r="BI13" s="208">
        <v>0.79042000000000001</v>
      </c>
      <c r="BJ13" s="208">
        <v>0.79042000000000001</v>
      </c>
      <c r="BK13" s="208">
        <v>0.79042000000000001</v>
      </c>
      <c r="BL13" s="208">
        <v>0.79042000000000001</v>
      </c>
      <c r="BM13" s="208">
        <v>0.79042000000000001</v>
      </c>
      <c r="BN13" s="208">
        <v>0.79042000000000001</v>
      </c>
      <c r="BO13" s="208">
        <v>0.79042000000000001</v>
      </c>
      <c r="BP13" s="208">
        <v>0.79042000000000001</v>
      </c>
      <c r="BQ13" s="208">
        <v>0.79042000000000001</v>
      </c>
      <c r="BR13" s="208">
        <v>0.79042000000000001</v>
      </c>
      <c r="BS13" s="208">
        <v>0.79042000000000001</v>
      </c>
      <c r="BT13" s="208">
        <v>0.79042000000000001</v>
      </c>
      <c r="BU13" s="208">
        <v>0.79042000000000001</v>
      </c>
      <c r="BV13" s="208">
        <v>0.79042000000000001</v>
      </c>
      <c r="BW13" s="208">
        <v>0.79042000000000001</v>
      </c>
      <c r="BX13" s="208">
        <v>0.79042000000000001</v>
      </c>
      <c r="BY13" s="208">
        <v>0.79042000000000001</v>
      </c>
      <c r="BZ13" s="208">
        <v>0.79042000000000001</v>
      </c>
      <c r="CA13" s="208">
        <v>0.79042000000000001</v>
      </c>
      <c r="CB13" s="208">
        <v>0.79042000000000001</v>
      </c>
      <c r="CC13" s="208">
        <v>0.79042000000000001</v>
      </c>
      <c r="CD13" s="209">
        <v>0.79042000000000001</v>
      </c>
    </row>
    <row r="14" spans="1:82" x14ac:dyDescent="0.25">
      <c r="A14" s="32" t="s">
        <v>39</v>
      </c>
      <c r="B14" s="208">
        <v>1</v>
      </c>
      <c r="C14" s="208">
        <v>1</v>
      </c>
      <c r="D14" s="208">
        <v>1</v>
      </c>
      <c r="E14" s="208">
        <v>1</v>
      </c>
      <c r="F14" s="208">
        <v>1</v>
      </c>
      <c r="G14" s="208">
        <v>1</v>
      </c>
      <c r="H14" s="208">
        <v>1</v>
      </c>
      <c r="I14" s="208">
        <v>1</v>
      </c>
      <c r="J14" s="208">
        <v>1</v>
      </c>
      <c r="K14" s="208">
        <v>1</v>
      </c>
      <c r="L14" s="208">
        <v>1</v>
      </c>
      <c r="M14" s="208">
        <v>1</v>
      </c>
      <c r="N14" s="208">
        <v>1</v>
      </c>
      <c r="O14" s="208">
        <v>1</v>
      </c>
      <c r="P14" s="208">
        <v>1</v>
      </c>
      <c r="Q14" s="208">
        <v>1</v>
      </c>
      <c r="R14" s="208">
        <v>1</v>
      </c>
      <c r="S14" s="208">
        <v>1</v>
      </c>
      <c r="T14" s="208">
        <v>1</v>
      </c>
      <c r="U14" s="208">
        <v>1</v>
      </c>
      <c r="V14" s="208">
        <v>1</v>
      </c>
      <c r="W14" s="208">
        <v>1</v>
      </c>
      <c r="X14" s="208">
        <v>1</v>
      </c>
      <c r="Y14" s="208">
        <v>1</v>
      </c>
      <c r="Z14" s="208">
        <v>1</v>
      </c>
      <c r="AA14" s="208">
        <v>1</v>
      </c>
      <c r="AB14" s="208">
        <v>1</v>
      </c>
      <c r="AC14" s="208">
        <v>1</v>
      </c>
      <c r="AD14" s="208">
        <v>1</v>
      </c>
      <c r="AE14" s="208">
        <v>1</v>
      </c>
      <c r="AF14" s="208">
        <v>1</v>
      </c>
      <c r="AG14" s="208">
        <v>1</v>
      </c>
      <c r="AH14" s="208">
        <v>1</v>
      </c>
      <c r="AI14" s="208">
        <v>1</v>
      </c>
      <c r="AJ14" s="208">
        <v>1</v>
      </c>
      <c r="AK14" s="208">
        <v>1</v>
      </c>
      <c r="AL14" s="208">
        <v>1</v>
      </c>
      <c r="AM14" s="208">
        <v>1</v>
      </c>
      <c r="AN14" s="208">
        <v>1</v>
      </c>
      <c r="AO14" s="208">
        <v>1</v>
      </c>
      <c r="AP14" s="208">
        <v>1</v>
      </c>
      <c r="AQ14" s="208">
        <v>1</v>
      </c>
      <c r="AR14" s="208">
        <v>1</v>
      </c>
      <c r="AS14" s="208">
        <v>1</v>
      </c>
      <c r="AT14" s="208">
        <v>1</v>
      </c>
      <c r="AU14" s="208">
        <v>1</v>
      </c>
      <c r="AV14" s="208">
        <v>1</v>
      </c>
      <c r="AW14" s="208">
        <v>1</v>
      </c>
      <c r="AX14" s="208">
        <v>1</v>
      </c>
      <c r="AY14" s="208">
        <v>1</v>
      </c>
      <c r="AZ14" s="208">
        <v>1</v>
      </c>
      <c r="BA14" s="208">
        <v>1</v>
      </c>
      <c r="BB14" s="208">
        <v>1</v>
      </c>
      <c r="BC14" s="208">
        <v>1</v>
      </c>
      <c r="BD14" s="208">
        <v>1</v>
      </c>
      <c r="BE14" s="208">
        <v>1</v>
      </c>
      <c r="BF14" s="208">
        <v>1</v>
      </c>
      <c r="BG14" s="208">
        <v>1</v>
      </c>
      <c r="BH14" s="208">
        <v>1</v>
      </c>
      <c r="BI14" s="208">
        <v>1</v>
      </c>
      <c r="BJ14" s="208">
        <v>1</v>
      </c>
      <c r="BK14" s="208">
        <v>1</v>
      </c>
      <c r="BL14" s="208">
        <v>1</v>
      </c>
      <c r="BM14" s="208">
        <v>1</v>
      </c>
      <c r="BN14" s="208">
        <v>1</v>
      </c>
      <c r="BO14" s="208">
        <v>1</v>
      </c>
      <c r="BP14" s="208">
        <v>1</v>
      </c>
      <c r="BQ14" s="208">
        <v>1</v>
      </c>
      <c r="BR14" s="208">
        <v>1</v>
      </c>
      <c r="BS14" s="208">
        <v>1</v>
      </c>
      <c r="BT14" s="208">
        <v>1</v>
      </c>
      <c r="BU14" s="208">
        <v>1</v>
      </c>
      <c r="BV14" s="208">
        <v>1</v>
      </c>
      <c r="BW14" s="208">
        <v>1</v>
      </c>
      <c r="BX14" s="208">
        <v>1</v>
      </c>
      <c r="BY14" s="208">
        <v>1</v>
      </c>
      <c r="BZ14" s="208">
        <v>1</v>
      </c>
      <c r="CA14" s="208">
        <v>1</v>
      </c>
      <c r="CB14" s="208">
        <v>1</v>
      </c>
      <c r="CC14" s="208">
        <v>1</v>
      </c>
      <c r="CD14" s="209">
        <v>1</v>
      </c>
    </row>
    <row r="15" spans="1:82" x14ac:dyDescent="0.25">
      <c r="A15" s="32" t="s">
        <v>40</v>
      </c>
      <c r="B15" s="208">
        <v>0.98938999999999999</v>
      </c>
      <c r="C15" s="208">
        <v>0.98938999999999999</v>
      </c>
      <c r="D15" s="208">
        <v>0.98938999999999999</v>
      </c>
      <c r="E15" s="208">
        <v>0.98938999999999999</v>
      </c>
      <c r="F15" s="208">
        <v>0.98938999999999999</v>
      </c>
      <c r="G15" s="208">
        <v>0.98938999999999999</v>
      </c>
      <c r="H15" s="208">
        <v>0.98938999999999999</v>
      </c>
      <c r="I15" s="208">
        <v>0.98938999999999999</v>
      </c>
      <c r="J15" s="208">
        <v>0.98938999999999999</v>
      </c>
      <c r="K15" s="208">
        <v>0.98938999999999999</v>
      </c>
      <c r="L15" s="208">
        <v>0.98938999999999999</v>
      </c>
      <c r="M15" s="208">
        <v>0.98938999999999999</v>
      </c>
      <c r="N15" s="208">
        <v>0.98938999999999999</v>
      </c>
      <c r="O15" s="208">
        <v>0.98938999999999999</v>
      </c>
      <c r="P15" s="208">
        <v>0.98938999999999999</v>
      </c>
      <c r="Q15" s="208">
        <v>0.98938999999999999</v>
      </c>
      <c r="R15" s="208">
        <v>0.98938999999999999</v>
      </c>
      <c r="S15" s="208">
        <v>0.98938999999999999</v>
      </c>
      <c r="T15" s="208">
        <v>0.98938999999999999</v>
      </c>
      <c r="U15" s="208">
        <v>0.98938999999999999</v>
      </c>
      <c r="V15" s="208">
        <v>0.98938999999999999</v>
      </c>
      <c r="W15" s="208">
        <v>0.98938999999999999</v>
      </c>
      <c r="X15" s="208">
        <v>0.98938999999999999</v>
      </c>
      <c r="Y15" s="208">
        <v>0.98938999999999999</v>
      </c>
      <c r="Z15" s="208">
        <v>0.98938999999999999</v>
      </c>
      <c r="AA15" s="208">
        <v>0.98938999999999999</v>
      </c>
      <c r="AB15" s="208">
        <v>0.98938999999999999</v>
      </c>
      <c r="AC15" s="208">
        <v>0.98938999999999999</v>
      </c>
      <c r="AD15" s="208">
        <v>0.98938999999999999</v>
      </c>
      <c r="AE15" s="208">
        <v>0.98938999999999999</v>
      </c>
      <c r="AF15" s="208">
        <v>0.98938999999999999</v>
      </c>
      <c r="AG15" s="208">
        <v>0.98938999999999999</v>
      </c>
      <c r="AH15" s="208">
        <v>0.98938999999999999</v>
      </c>
      <c r="AI15" s="208">
        <v>0.98938999999999999</v>
      </c>
      <c r="AJ15" s="208">
        <v>0.98938999999999999</v>
      </c>
      <c r="AK15" s="208">
        <v>0.98938999999999999</v>
      </c>
      <c r="AL15" s="208">
        <v>0.98938999999999999</v>
      </c>
      <c r="AM15" s="208">
        <v>0.98938999999999999</v>
      </c>
      <c r="AN15" s="208">
        <v>0.98938999999999999</v>
      </c>
      <c r="AO15" s="208">
        <v>0.98938999999999999</v>
      </c>
      <c r="AP15" s="208">
        <v>0.98938999999999999</v>
      </c>
      <c r="AQ15" s="208">
        <v>0.98938999999999999</v>
      </c>
      <c r="AR15" s="208">
        <v>0.98938999999999999</v>
      </c>
      <c r="AS15" s="208">
        <v>0.98938999999999999</v>
      </c>
      <c r="AT15" s="208">
        <v>0.98938999999999999</v>
      </c>
      <c r="AU15" s="208">
        <v>0.98938999999999999</v>
      </c>
      <c r="AV15" s="208">
        <v>0.98938999999999999</v>
      </c>
      <c r="AW15" s="208">
        <v>0.98938999999999999</v>
      </c>
      <c r="AX15" s="208">
        <v>0.98938999999999999</v>
      </c>
      <c r="AY15" s="208">
        <v>0.98938999999999999</v>
      </c>
      <c r="AZ15" s="208">
        <v>0.98938999999999999</v>
      </c>
      <c r="BA15" s="208">
        <v>0.98938999999999999</v>
      </c>
      <c r="BB15" s="208">
        <v>0.98938999999999999</v>
      </c>
      <c r="BC15" s="208">
        <v>0.98938999999999999</v>
      </c>
      <c r="BD15" s="208">
        <v>0.98938999999999999</v>
      </c>
      <c r="BE15" s="208">
        <v>0.98938999999999999</v>
      </c>
      <c r="BF15" s="208">
        <v>0.98938999999999999</v>
      </c>
      <c r="BG15" s="208">
        <v>0.98938999999999999</v>
      </c>
      <c r="BH15" s="208">
        <v>0.98938999999999999</v>
      </c>
      <c r="BI15" s="208">
        <v>0.98938999999999999</v>
      </c>
      <c r="BJ15" s="208">
        <v>0.98938999999999999</v>
      </c>
      <c r="BK15" s="208">
        <v>0.98938999999999999</v>
      </c>
      <c r="BL15" s="208">
        <v>0.98938999999999999</v>
      </c>
      <c r="BM15" s="208">
        <v>0.98938999999999999</v>
      </c>
      <c r="BN15" s="208">
        <v>0.98938999999999999</v>
      </c>
      <c r="BO15" s="208">
        <v>0.98938999999999999</v>
      </c>
      <c r="BP15" s="208">
        <v>0.98938999999999999</v>
      </c>
      <c r="BQ15" s="208">
        <v>0.98938999999999999</v>
      </c>
      <c r="BR15" s="208">
        <v>0.98938999999999999</v>
      </c>
      <c r="BS15" s="208">
        <v>0.98938999999999999</v>
      </c>
      <c r="BT15" s="208">
        <v>0.98938999999999999</v>
      </c>
      <c r="BU15" s="208">
        <v>0.98938999999999999</v>
      </c>
      <c r="BV15" s="208">
        <v>0.98938999999999999</v>
      </c>
      <c r="BW15" s="208">
        <v>0.98938999999999999</v>
      </c>
      <c r="BX15" s="208">
        <v>0.98938999999999999</v>
      </c>
      <c r="BY15" s="208">
        <v>0.98938999999999999</v>
      </c>
      <c r="BZ15" s="208">
        <v>0.98938999999999999</v>
      </c>
      <c r="CA15" s="208">
        <v>0.98938999999999999</v>
      </c>
      <c r="CB15" s="208">
        <v>0.98938999999999999</v>
      </c>
      <c r="CC15" s="208">
        <v>0.98938999999999999</v>
      </c>
      <c r="CD15" s="209">
        <v>0.98938999999999999</v>
      </c>
    </row>
    <row r="16" spans="1:82" x14ac:dyDescent="0.25">
      <c r="A16" s="32" t="s">
        <v>41</v>
      </c>
      <c r="B16" s="208">
        <v>0.85431999999999997</v>
      </c>
      <c r="C16" s="208">
        <v>0.85431999999999997</v>
      </c>
      <c r="D16" s="208">
        <v>0.85431999999999997</v>
      </c>
      <c r="E16" s="208">
        <v>0.85431999999999997</v>
      </c>
      <c r="F16" s="208">
        <v>0.85431999999999997</v>
      </c>
      <c r="G16" s="208">
        <v>0.85431999999999997</v>
      </c>
      <c r="H16" s="208">
        <v>0.85431999999999997</v>
      </c>
      <c r="I16" s="208">
        <v>0.85431999999999997</v>
      </c>
      <c r="J16" s="208">
        <v>0.85431999999999997</v>
      </c>
      <c r="K16" s="208">
        <v>0.85431999999999997</v>
      </c>
      <c r="L16" s="208">
        <v>0.85431999999999997</v>
      </c>
      <c r="M16" s="208">
        <v>0.85431999999999997</v>
      </c>
      <c r="N16" s="208">
        <v>0.85431999999999997</v>
      </c>
      <c r="O16" s="208">
        <v>0.85431999999999997</v>
      </c>
      <c r="P16" s="208">
        <v>0.85431999999999997</v>
      </c>
      <c r="Q16" s="208">
        <v>0.85431999999999997</v>
      </c>
      <c r="R16" s="208">
        <v>0.85431999999999997</v>
      </c>
      <c r="S16" s="208">
        <v>0.85431999999999997</v>
      </c>
      <c r="T16" s="208">
        <v>0.85431999999999997</v>
      </c>
      <c r="U16" s="208">
        <v>0.85431999999999997</v>
      </c>
      <c r="V16" s="208">
        <v>0.85431999999999997</v>
      </c>
      <c r="W16" s="208">
        <v>0.85431999999999997</v>
      </c>
      <c r="X16" s="208">
        <v>0.85431999999999997</v>
      </c>
      <c r="Y16" s="208">
        <v>0.85431999999999997</v>
      </c>
      <c r="Z16" s="208">
        <v>0.85431999999999997</v>
      </c>
      <c r="AA16" s="208">
        <v>0.85431999999999997</v>
      </c>
      <c r="AB16" s="208">
        <v>0.85431999999999997</v>
      </c>
      <c r="AC16" s="208">
        <v>0.85431999999999997</v>
      </c>
      <c r="AD16" s="208">
        <v>0.85431999999999997</v>
      </c>
      <c r="AE16" s="208">
        <v>0.85431999999999997</v>
      </c>
      <c r="AF16" s="208">
        <v>0.85431999999999997</v>
      </c>
      <c r="AG16" s="208">
        <v>0.85431999999999997</v>
      </c>
      <c r="AH16" s="208">
        <v>0.85431999999999997</v>
      </c>
      <c r="AI16" s="208">
        <v>0.85431999999999997</v>
      </c>
      <c r="AJ16" s="208">
        <v>0.85431999999999997</v>
      </c>
      <c r="AK16" s="208">
        <v>0.85431999999999997</v>
      </c>
      <c r="AL16" s="208">
        <v>0.85431999999999997</v>
      </c>
      <c r="AM16" s="208">
        <v>0.85431999999999997</v>
      </c>
      <c r="AN16" s="208">
        <v>0.85431999999999997</v>
      </c>
      <c r="AO16" s="208">
        <v>0.85431999999999997</v>
      </c>
      <c r="AP16" s="208">
        <v>0.85431999999999997</v>
      </c>
      <c r="AQ16" s="208">
        <v>0.85431999999999997</v>
      </c>
      <c r="AR16" s="208">
        <v>0.85431999999999997</v>
      </c>
      <c r="AS16" s="208">
        <v>0.85431999999999997</v>
      </c>
      <c r="AT16" s="208">
        <v>0.85431999999999997</v>
      </c>
      <c r="AU16" s="208">
        <v>0.85431999999999997</v>
      </c>
      <c r="AV16" s="208">
        <v>0.85431999999999997</v>
      </c>
      <c r="AW16" s="208">
        <v>0.85431999999999997</v>
      </c>
      <c r="AX16" s="208">
        <v>0.85431999999999997</v>
      </c>
      <c r="AY16" s="208">
        <v>0.85431999999999997</v>
      </c>
      <c r="AZ16" s="208">
        <v>0.85431999999999997</v>
      </c>
      <c r="BA16" s="208">
        <v>0.85431999999999997</v>
      </c>
      <c r="BB16" s="208">
        <v>0.85431999999999997</v>
      </c>
      <c r="BC16" s="208">
        <v>0.85431999999999997</v>
      </c>
      <c r="BD16" s="208">
        <v>0.85431999999999997</v>
      </c>
      <c r="BE16" s="208">
        <v>0.85431999999999997</v>
      </c>
      <c r="BF16" s="208">
        <v>0.85431999999999997</v>
      </c>
      <c r="BG16" s="208">
        <v>0.85431999999999997</v>
      </c>
      <c r="BH16" s="208">
        <v>0.85431999999999997</v>
      </c>
      <c r="BI16" s="208">
        <v>0.85431999999999997</v>
      </c>
      <c r="BJ16" s="208">
        <v>0.85431999999999997</v>
      </c>
      <c r="BK16" s="208">
        <v>0.85431999999999997</v>
      </c>
      <c r="BL16" s="208">
        <v>0.85431999999999997</v>
      </c>
      <c r="BM16" s="208">
        <v>0.85431999999999997</v>
      </c>
      <c r="BN16" s="208">
        <v>0.85431999999999997</v>
      </c>
      <c r="BO16" s="208">
        <v>0.85431999999999997</v>
      </c>
      <c r="BP16" s="208">
        <v>0.85431999999999997</v>
      </c>
      <c r="BQ16" s="208">
        <v>0.85431999999999997</v>
      </c>
      <c r="BR16" s="208">
        <v>0.85431999999999997</v>
      </c>
      <c r="BS16" s="208">
        <v>0.85431999999999997</v>
      </c>
      <c r="BT16" s="208">
        <v>0.85431999999999997</v>
      </c>
      <c r="BU16" s="208">
        <v>0.85431999999999997</v>
      </c>
      <c r="BV16" s="208">
        <v>0.85431999999999997</v>
      </c>
      <c r="BW16" s="208">
        <v>0.85431999999999997</v>
      </c>
      <c r="BX16" s="208">
        <v>0.85431999999999997</v>
      </c>
      <c r="BY16" s="208">
        <v>0.85431999999999997</v>
      </c>
      <c r="BZ16" s="208">
        <v>0.85431999999999997</v>
      </c>
      <c r="CA16" s="208">
        <v>0.85431999999999997</v>
      </c>
      <c r="CB16" s="208">
        <v>0.85431999999999997</v>
      </c>
      <c r="CC16" s="208">
        <v>0.85431999999999997</v>
      </c>
      <c r="CD16" s="209">
        <v>0.85431999999999997</v>
      </c>
    </row>
    <row r="17" spans="1:82" x14ac:dyDescent="0.25">
      <c r="A17" s="32" t="s">
        <v>42</v>
      </c>
      <c r="B17" s="208">
        <v>0.67047999999999996</v>
      </c>
      <c r="C17" s="208">
        <v>0.67047999999999996</v>
      </c>
      <c r="D17" s="208">
        <v>0.67047999999999996</v>
      </c>
      <c r="E17" s="208">
        <v>0.67047999999999996</v>
      </c>
      <c r="F17" s="208">
        <v>0.67047999999999996</v>
      </c>
      <c r="G17" s="208">
        <v>0.67047999999999996</v>
      </c>
      <c r="H17" s="208">
        <v>0.67047999999999996</v>
      </c>
      <c r="I17" s="208">
        <v>0.67047999999999996</v>
      </c>
      <c r="J17" s="208">
        <v>0.67047999999999996</v>
      </c>
      <c r="K17" s="208">
        <v>0.67047999999999996</v>
      </c>
      <c r="L17" s="208">
        <v>0.67047999999999996</v>
      </c>
      <c r="M17" s="208">
        <v>0.67047999999999996</v>
      </c>
      <c r="N17" s="208">
        <v>0.67047999999999996</v>
      </c>
      <c r="O17" s="208">
        <v>0.67047999999999996</v>
      </c>
      <c r="P17" s="208">
        <v>0.67047999999999996</v>
      </c>
      <c r="Q17" s="208">
        <v>0.67047999999999996</v>
      </c>
      <c r="R17" s="208">
        <v>0.67047999999999996</v>
      </c>
      <c r="S17" s="208">
        <v>0.67047999999999996</v>
      </c>
      <c r="T17" s="208">
        <v>0.67047999999999996</v>
      </c>
      <c r="U17" s="208">
        <v>0.67047999999999996</v>
      </c>
      <c r="V17" s="208">
        <v>0.67047999999999996</v>
      </c>
      <c r="W17" s="208">
        <v>0.67047999999999996</v>
      </c>
      <c r="X17" s="208">
        <v>0.67047999999999996</v>
      </c>
      <c r="Y17" s="208">
        <v>0.67047999999999996</v>
      </c>
      <c r="Z17" s="208">
        <v>0.67047999999999996</v>
      </c>
      <c r="AA17" s="208">
        <v>0.67047999999999996</v>
      </c>
      <c r="AB17" s="208">
        <v>0.67047999999999996</v>
      </c>
      <c r="AC17" s="208">
        <v>0.67047999999999996</v>
      </c>
      <c r="AD17" s="208">
        <v>0.67047999999999996</v>
      </c>
      <c r="AE17" s="208">
        <v>0.67047999999999996</v>
      </c>
      <c r="AF17" s="208">
        <v>0.67047999999999996</v>
      </c>
      <c r="AG17" s="208">
        <v>0.67047999999999996</v>
      </c>
      <c r="AH17" s="208">
        <v>0.67047999999999996</v>
      </c>
      <c r="AI17" s="208">
        <v>0.67047999999999996</v>
      </c>
      <c r="AJ17" s="208">
        <v>0.67047999999999996</v>
      </c>
      <c r="AK17" s="208">
        <v>0.67047999999999996</v>
      </c>
      <c r="AL17" s="208">
        <v>0.67047999999999996</v>
      </c>
      <c r="AM17" s="208">
        <v>0.67047999999999996</v>
      </c>
      <c r="AN17" s="208">
        <v>0.67047999999999996</v>
      </c>
      <c r="AO17" s="208">
        <v>0.67047999999999996</v>
      </c>
      <c r="AP17" s="208">
        <v>0.67047999999999996</v>
      </c>
      <c r="AQ17" s="208">
        <v>0.67047999999999996</v>
      </c>
      <c r="AR17" s="208">
        <v>0.67047999999999996</v>
      </c>
      <c r="AS17" s="208">
        <v>0.67047999999999996</v>
      </c>
      <c r="AT17" s="208">
        <v>0.67047999999999996</v>
      </c>
      <c r="AU17" s="208">
        <v>0.67047999999999996</v>
      </c>
      <c r="AV17" s="208">
        <v>0.67047999999999996</v>
      </c>
      <c r="AW17" s="208">
        <v>0.67047999999999996</v>
      </c>
      <c r="AX17" s="208">
        <v>0.67047999999999996</v>
      </c>
      <c r="AY17" s="208">
        <v>0.67047999999999996</v>
      </c>
      <c r="AZ17" s="208">
        <v>0.67047999999999996</v>
      </c>
      <c r="BA17" s="208">
        <v>0.67047999999999996</v>
      </c>
      <c r="BB17" s="208">
        <v>0.67047999999999996</v>
      </c>
      <c r="BC17" s="208">
        <v>0.67047999999999996</v>
      </c>
      <c r="BD17" s="208">
        <v>0.67047999999999996</v>
      </c>
      <c r="BE17" s="208">
        <v>0.67047999999999996</v>
      </c>
      <c r="BF17" s="208">
        <v>0.67047999999999996</v>
      </c>
      <c r="BG17" s="208">
        <v>0.67047999999999996</v>
      </c>
      <c r="BH17" s="208">
        <v>0.67047999999999996</v>
      </c>
      <c r="BI17" s="208">
        <v>0.67047999999999996</v>
      </c>
      <c r="BJ17" s="208">
        <v>0.67047999999999996</v>
      </c>
      <c r="BK17" s="208">
        <v>0.67047999999999996</v>
      </c>
      <c r="BL17" s="208">
        <v>0.67047999999999996</v>
      </c>
      <c r="BM17" s="208">
        <v>0.67047999999999996</v>
      </c>
      <c r="BN17" s="208">
        <v>0.67047999999999996</v>
      </c>
      <c r="BO17" s="208">
        <v>0.67047999999999996</v>
      </c>
      <c r="BP17" s="208">
        <v>0.67047999999999996</v>
      </c>
      <c r="BQ17" s="208">
        <v>0.67047999999999996</v>
      </c>
      <c r="BR17" s="208">
        <v>0.67047999999999996</v>
      </c>
      <c r="BS17" s="208">
        <v>0.67047999999999996</v>
      </c>
      <c r="BT17" s="208">
        <v>0.67047999999999996</v>
      </c>
      <c r="BU17" s="208">
        <v>0.67047999999999996</v>
      </c>
      <c r="BV17" s="208">
        <v>0.67047999999999996</v>
      </c>
      <c r="BW17" s="208">
        <v>0.67047999999999996</v>
      </c>
      <c r="BX17" s="208">
        <v>0.67047999999999996</v>
      </c>
      <c r="BY17" s="208">
        <v>0.67047999999999996</v>
      </c>
      <c r="BZ17" s="208">
        <v>0.67047999999999996</v>
      </c>
      <c r="CA17" s="208">
        <v>0.67047999999999996</v>
      </c>
      <c r="CB17" s="208">
        <v>0.67047999999999996</v>
      </c>
      <c r="CC17" s="208">
        <v>0.67047999999999996</v>
      </c>
      <c r="CD17" s="209">
        <v>0.67047999999999996</v>
      </c>
    </row>
    <row r="18" spans="1:82" x14ac:dyDescent="0.25">
      <c r="A18" s="32" t="s">
        <v>43</v>
      </c>
      <c r="B18" s="208">
        <v>0.49351</v>
      </c>
      <c r="C18" s="208">
        <v>0.49351</v>
      </c>
      <c r="D18" s="208">
        <v>0.49351</v>
      </c>
      <c r="E18" s="208">
        <v>0.49351</v>
      </c>
      <c r="F18" s="208">
        <v>0.49351</v>
      </c>
      <c r="G18" s="208">
        <v>0.49351</v>
      </c>
      <c r="H18" s="208">
        <v>0.49351</v>
      </c>
      <c r="I18" s="208">
        <v>0.49351</v>
      </c>
      <c r="J18" s="208">
        <v>0.49351</v>
      </c>
      <c r="K18" s="208">
        <v>0.49351</v>
      </c>
      <c r="L18" s="208">
        <v>0.49351</v>
      </c>
      <c r="M18" s="208">
        <v>0.49351</v>
      </c>
      <c r="N18" s="208">
        <v>0.49351</v>
      </c>
      <c r="O18" s="208">
        <v>0.49351</v>
      </c>
      <c r="P18" s="208">
        <v>0.49351</v>
      </c>
      <c r="Q18" s="208">
        <v>0.49351</v>
      </c>
      <c r="R18" s="208">
        <v>0.49351</v>
      </c>
      <c r="S18" s="208">
        <v>0.49351</v>
      </c>
      <c r="T18" s="208">
        <v>0.49351</v>
      </c>
      <c r="U18" s="208">
        <v>0.49351</v>
      </c>
      <c r="V18" s="208">
        <v>0.49351</v>
      </c>
      <c r="W18" s="208">
        <v>0.49351</v>
      </c>
      <c r="X18" s="208">
        <v>0.49351</v>
      </c>
      <c r="Y18" s="208">
        <v>0.49351</v>
      </c>
      <c r="Z18" s="208">
        <v>0.49351</v>
      </c>
      <c r="AA18" s="208">
        <v>0.49351</v>
      </c>
      <c r="AB18" s="208">
        <v>0.49351</v>
      </c>
      <c r="AC18" s="208">
        <v>0.49351</v>
      </c>
      <c r="AD18" s="208">
        <v>0.49351</v>
      </c>
      <c r="AE18" s="208">
        <v>0.49351</v>
      </c>
      <c r="AF18" s="208">
        <v>0.49351</v>
      </c>
      <c r="AG18" s="208">
        <v>0.49351</v>
      </c>
      <c r="AH18" s="208">
        <v>0.49351</v>
      </c>
      <c r="AI18" s="208">
        <v>0.49351</v>
      </c>
      <c r="AJ18" s="208">
        <v>0.49351</v>
      </c>
      <c r="AK18" s="208">
        <v>0.49351</v>
      </c>
      <c r="AL18" s="208">
        <v>0.49351</v>
      </c>
      <c r="AM18" s="208">
        <v>0.49351</v>
      </c>
      <c r="AN18" s="208">
        <v>0.49351</v>
      </c>
      <c r="AO18" s="208">
        <v>0.49351</v>
      </c>
      <c r="AP18" s="208">
        <v>0.49351</v>
      </c>
      <c r="AQ18" s="208">
        <v>0.49351</v>
      </c>
      <c r="AR18" s="208">
        <v>0.49351</v>
      </c>
      <c r="AS18" s="208">
        <v>0.49351</v>
      </c>
      <c r="AT18" s="208">
        <v>0.49351</v>
      </c>
      <c r="AU18" s="208">
        <v>0.49351</v>
      </c>
      <c r="AV18" s="208">
        <v>0.49351</v>
      </c>
      <c r="AW18" s="208">
        <v>0.49351</v>
      </c>
      <c r="AX18" s="208">
        <v>0.49351</v>
      </c>
      <c r="AY18" s="208">
        <v>0.49351</v>
      </c>
      <c r="AZ18" s="208">
        <v>0.49351</v>
      </c>
      <c r="BA18" s="208">
        <v>0.49351</v>
      </c>
      <c r="BB18" s="208">
        <v>0.49351</v>
      </c>
      <c r="BC18" s="208">
        <v>0.49351</v>
      </c>
      <c r="BD18" s="208">
        <v>0.49351</v>
      </c>
      <c r="BE18" s="208">
        <v>0.49351</v>
      </c>
      <c r="BF18" s="208">
        <v>0.49351</v>
      </c>
      <c r="BG18" s="208">
        <v>0.49351</v>
      </c>
      <c r="BH18" s="208">
        <v>0.49351</v>
      </c>
      <c r="BI18" s="208">
        <v>0.49351</v>
      </c>
      <c r="BJ18" s="208">
        <v>0.49351</v>
      </c>
      <c r="BK18" s="208">
        <v>0.49351</v>
      </c>
      <c r="BL18" s="208">
        <v>0.49351</v>
      </c>
      <c r="BM18" s="208">
        <v>0.49351</v>
      </c>
      <c r="BN18" s="208">
        <v>0.49351</v>
      </c>
      <c r="BO18" s="208">
        <v>0.49351</v>
      </c>
      <c r="BP18" s="208">
        <v>0.49351</v>
      </c>
      <c r="BQ18" s="208">
        <v>0.49351</v>
      </c>
      <c r="BR18" s="208">
        <v>0.49351</v>
      </c>
      <c r="BS18" s="208">
        <v>0.49351</v>
      </c>
      <c r="BT18" s="208">
        <v>0.49351</v>
      </c>
      <c r="BU18" s="208">
        <v>0.49351</v>
      </c>
      <c r="BV18" s="208">
        <v>0.49351</v>
      </c>
      <c r="BW18" s="208">
        <v>0.49351</v>
      </c>
      <c r="BX18" s="208">
        <v>0.49351</v>
      </c>
      <c r="BY18" s="208">
        <v>0.49351</v>
      </c>
      <c r="BZ18" s="208">
        <v>0.49351</v>
      </c>
      <c r="CA18" s="208">
        <v>0.49351</v>
      </c>
      <c r="CB18" s="208">
        <v>0.49351</v>
      </c>
      <c r="CC18" s="208">
        <v>0.49351</v>
      </c>
      <c r="CD18" s="209">
        <v>0.49351</v>
      </c>
    </row>
    <row r="19" spans="1:82" x14ac:dyDescent="0.25">
      <c r="A19" s="30" t="s">
        <v>44</v>
      </c>
      <c r="B19" s="208">
        <v>0.35898000000000002</v>
      </c>
      <c r="C19" s="208">
        <v>0.35898000000000002</v>
      </c>
      <c r="D19" s="208">
        <v>0.35898000000000002</v>
      </c>
      <c r="E19" s="208">
        <v>0.35898000000000002</v>
      </c>
      <c r="F19" s="208">
        <v>0.35898000000000002</v>
      </c>
      <c r="G19" s="208">
        <v>0.35898000000000002</v>
      </c>
      <c r="H19" s="208">
        <v>0.35898000000000002</v>
      </c>
      <c r="I19" s="208">
        <v>0.35898000000000002</v>
      </c>
      <c r="J19" s="208">
        <v>0.35898000000000002</v>
      </c>
      <c r="K19" s="208">
        <v>0.35898000000000002</v>
      </c>
      <c r="L19" s="208">
        <v>0.35898000000000002</v>
      </c>
      <c r="M19" s="208">
        <v>0.35898000000000002</v>
      </c>
      <c r="N19" s="208">
        <v>0.35898000000000002</v>
      </c>
      <c r="O19" s="208">
        <v>0.35898000000000002</v>
      </c>
      <c r="P19" s="208">
        <v>0.35898000000000002</v>
      </c>
      <c r="Q19" s="208">
        <v>0.35898000000000002</v>
      </c>
      <c r="R19" s="208">
        <v>0.35898000000000002</v>
      </c>
      <c r="S19" s="208">
        <v>0.35898000000000002</v>
      </c>
      <c r="T19" s="208">
        <v>0.35898000000000002</v>
      </c>
      <c r="U19" s="208">
        <v>0.35898000000000002</v>
      </c>
      <c r="V19" s="208">
        <v>0.35898000000000002</v>
      </c>
      <c r="W19" s="208">
        <v>0.35898000000000002</v>
      </c>
      <c r="X19" s="208">
        <v>0.35898000000000002</v>
      </c>
      <c r="Y19" s="208">
        <v>0.35898000000000002</v>
      </c>
      <c r="Z19" s="208">
        <v>0.35898000000000002</v>
      </c>
      <c r="AA19" s="208">
        <v>0.35898000000000002</v>
      </c>
      <c r="AB19" s="208">
        <v>0.35898000000000002</v>
      </c>
      <c r="AC19" s="208">
        <v>0.35898000000000002</v>
      </c>
      <c r="AD19" s="208">
        <v>0.35898000000000002</v>
      </c>
      <c r="AE19" s="208">
        <v>0.35898000000000002</v>
      </c>
      <c r="AF19" s="208">
        <v>0.35898000000000002</v>
      </c>
      <c r="AG19" s="208">
        <v>0.35898000000000002</v>
      </c>
      <c r="AH19" s="208">
        <v>0.35898000000000002</v>
      </c>
      <c r="AI19" s="208">
        <v>0.35898000000000002</v>
      </c>
      <c r="AJ19" s="208">
        <v>0.35898000000000002</v>
      </c>
      <c r="AK19" s="208">
        <v>0.35898000000000002</v>
      </c>
      <c r="AL19" s="208">
        <v>0.35898000000000002</v>
      </c>
      <c r="AM19" s="208">
        <v>0.35898000000000002</v>
      </c>
      <c r="AN19" s="208">
        <v>0.35898000000000002</v>
      </c>
      <c r="AO19" s="208">
        <v>0.35898000000000002</v>
      </c>
      <c r="AP19" s="208">
        <v>0.35898000000000002</v>
      </c>
      <c r="AQ19" s="208">
        <v>0.35898000000000002</v>
      </c>
      <c r="AR19" s="208">
        <v>0.35898000000000002</v>
      </c>
      <c r="AS19" s="208">
        <v>0.35898000000000002</v>
      </c>
      <c r="AT19" s="208">
        <v>0.35898000000000002</v>
      </c>
      <c r="AU19" s="208">
        <v>0.35898000000000002</v>
      </c>
      <c r="AV19" s="208">
        <v>0.35898000000000002</v>
      </c>
      <c r="AW19" s="208">
        <v>0.35898000000000002</v>
      </c>
      <c r="AX19" s="208">
        <v>0.35898000000000002</v>
      </c>
      <c r="AY19" s="208">
        <v>0.35898000000000002</v>
      </c>
      <c r="AZ19" s="208">
        <v>0.35898000000000002</v>
      </c>
      <c r="BA19" s="208">
        <v>0.35898000000000002</v>
      </c>
      <c r="BB19" s="208">
        <v>0.35898000000000002</v>
      </c>
      <c r="BC19" s="208">
        <v>0.35898000000000002</v>
      </c>
      <c r="BD19" s="208">
        <v>0.35898000000000002</v>
      </c>
      <c r="BE19" s="208">
        <v>0.35898000000000002</v>
      </c>
      <c r="BF19" s="208">
        <v>0.35898000000000002</v>
      </c>
      <c r="BG19" s="208">
        <v>0.35898000000000002</v>
      </c>
      <c r="BH19" s="208">
        <v>0.35898000000000002</v>
      </c>
      <c r="BI19" s="208">
        <v>0.35898000000000002</v>
      </c>
      <c r="BJ19" s="208">
        <v>0.35898000000000002</v>
      </c>
      <c r="BK19" s="208">
        <v>0.35898000000000002</v>
      </c>
      <c r="BL19" s="208">
        <v>0.35898000000000002</v>
      </c>
      <c r="BM19" s="208">
        <v>0.35898000000000002</v>
      </c>
      <c r="BN19" s="208">
        <v>0.35898000000000002</v>
      </c>
      <c r="BO19" s="208">
        <v>0.35898000000000002</v>
      </c>
      <c r="BP19" s="208">
        <v>0.35898000000000002</v>
      </c>
      <c r="BQ19" s="208">
        <v>0.35898000000000002</v>
      </c>
      <c r="BR19" s="208">
        <v>0.35898000000000002</v>
      </c>
      <c r="BS19" s="208">
        <v>0.35898000000000002</v>
      </c>
      <c r="BT19" s="208">
        <v>0.35898000000000002</v>
      </c>
      <c r="BU19" s="208">
        <v>0.35898000000000002</v>
      </c>
      <c r="BV19" s="208">
        <v>0.35898000000000002</v>
      </c>
      <c r="BW19" s="208">
        <v>0.35898000000000002</v>
      </c>
      <c r="BX19" s="208">
        <v>0.35898000000000002</v>
      </c>
      <c r="BY19" s="208">
        <v>0.35898000000000002</v>
      </c>
      <c r="BZ19" s="208">
        <v>0.35898000000000002</v>
      </c>
      <c r="CA19" s="208">
        <v>0.35898000000000002</v>
      </c>
      <c r="CB19" s="208">
        <v>0.35898000000000002</v>
      </c>
      <c r="CC19" s="208">
        <v>0.35898000000000002</v>
      </c>
      <c r="CD19" s="209">
        <v>0.35898000000000002</v>
      </c>
    </row>
    <row r="20" spans="1:82" x14ac:dyDescent="0.25">
      <c r="A20" s="30" t="s">
        <v>45</v>
      </c>
      <c r="B20" s="208">
        <v>0.28239999999999998</v>
      </c>
      <c r="C20" s="208">
        <v>0.28239999999999998</v>
      </c>
      <c r="D20" s="208">
        <v>0.28239999999999998</v>
      </c>
      <c r="E20" s="208">
        <v>0.28239999999999998</v>
      </c>
      <c r="F20" s="208">
        <v>0.28239999999999998</v>
      </c>
      <c r="G20" s="208">
        <v>0.28239999999999998</v>
      </c>
      <c r="H20" s="208">
        <v>0.28239999999999998</v>
      </c>
      <c r="I20" s="208">
        <v>0.28239999999999998</v>
      </c>
      <c r="J20" s="208">
        <v>0.28239999999999998</v>
      </c>
      <c r="K20" s="208">
        <v>0.28239999999999998</v>
      </c>
      <c r="L20" s="208">
        <v>0.28239999999999998</v>
      </c>
      <c r="M20" s="208">
        <v>0.28239999999999998</v>
      </c>
      <c r="N20" s="208">
        <v>0.28239999999999998</v>
      </c>
      <c r="O20" s="208">
        <v>0.28239999999999998</v>
      </c>
      <c r="P20" s="208">
        <v>0.28239999999999998</v>
      </c>
      <c r="Q20" s="208">
        <v>0.28239999999999998</v>
      </c>
      <c r="R20" s="208">
        <v>0.28239999999999998</v>
      </c>
      <c r="S20" s="208">
        <v>0.28239999999999998</v>
      </c>
      <c r="T20" s="208">
        <v>0.28239999999999998</v>
      </c>
      <c r="U20" s="208">
        <v>0.28239999999999998</v>
      </c>
      <c r="V20" s="208">
        <v>0.28239999999999998</v>
      </c>
      <c r="W20" s="208">
        <v>0.28239999999999998</v>
      </c>
      <c r="X20" s="208">
        <v>0.28239999999999998</v>
      </c>
      <c r="Y20" s="208">
        <v>0.28239999999999998</v>
      </c>
      <c r="Z20" s="208">
        <v>0.28239999999999998</v>
      </c>
      <c r="AA20" s="208">
        <v>0.28239999999999998</v>
      </c>
      <c r="AB20" s="208">
        <v>0.28239999999999998</v>
      </c>
      <c r="AC20" s="208">
        <v>0.28239999999999998</v>
      </c>
      <c r="AD20" s="208">
        <v>0.28239999999999998</v>
      </c>
      <c r="AE20" s="208">
        <v>0.28239999999999998</v>
      </c>
      <c r="AF20" s="208">
        <v>0.28239999999999998</v>
      </c>
      <c r="AG20" s="208">
        <v>0.28239999999999998</v>
      </c>
      <c r="AH20" s="208">
        <v>0.28239999999999998</v>
      </c>
      <c r="AI20" s="208">
        <v>0.28239999999999998</v>
      </c>
      <c r="AJ20" s="208">
        <v>0.28239999999999998</v>
      </c>
      <c r="AK20" s="208">
        <v>0.28239999999999998</v>
      </c>
      <c r="AL20" s="208">
        <v>0.28239999999999998</v>
      </c>
      <c r="AM20" s="208">
        <v>0.28239999999999998</v>
      </c>
      <c r="AN20" s="208">
        <v>0.28239999999999998</v>
      </c>
      <c r="AO20" s="208">
        <v>0.28239999999999998</v>
      </c>
      <c r="AP20" s="208">
        <v>0.28239999999999998</v>
      </c>
      <c r="AQ20" s="208">
        <v>0.28239999999999998</v>
      </c>
      <c r="AR20" s="208">
        <v>0.28239999999999998</v>
      </c>
      <c r="AS20" s="208">
        <v>0.28239999999999998</v>
      </c>
      <c r="AT20" s="208">
        <v>0.28239999999999998</v>
      </c>
      <c r="AU20" s="208">
        <v>0.28239999999999998</v>
      </c>
      <c r="AV20" s="208">
        <v>0.28239999999999998</v>
      </c>
      <c r="AW20" s="208">
        <v>0.28239999999999998</v>
      </c>
      <c r="AX20" s="208">
        <v>0.28239999999999998</v>
      </c>
      <c r="AY20" s="208">
        <v>0.28239999999999998</v>
      </c>
      <c r="AZ20" s="208">
        <v>0.28239999999999998</v>
      </c>
      <c r="BA20" s="208">
        <v>0.28239999999999998</v>
      </c>
      <c r="BB20" s="208">
        <v>0.28239999999999998</v>
      </c>
      <c r="BC20" s="208">
        <v>0.28239999999999998</v>
      </c>
      <c r="BD20" s="208">
        <v>0.28239999999999998</v>
      </c>
      <c r="BE20" s="208">
        <v>0.28239999999999998</v>
      </c>
      <c r="BF20" s="208">
        <v>0.28239999999999998</v>
      </c>
      <c r="BG20" s="208">
        <v>0.28239999999999998</v>
      </c>
      <c r="BH20" s="208">
        <v>0.28239999999999998</v>
      </c>
      <c r="BI20" s="208">
        <v>0.28239999999999998</v>
      </c>
      <c r="BJ20" s="208">
        <v>0.28239999999999998</v>
      </c>
      <c r="BK20" s="208">
        <v>0.28239999999999998</v>
      </c>
      <c r="BL20" s="208">
        <v>0.28239999999999998</v>
      </c>
      <c r="BM20" s="208">
        <v>0.28239999999999998</v>
      </c>
      <c r="BN20" s="208">
        <v>0.28239999999999998</v>
      </c>
      <c r="BO20" s="208">
        <v>0.28239999999999998</v>
      </c>
      <c r="BP20" s="208">
        <v>0.28239999999999998</v>
      </c>
      <c r="BQ20" s="208">
        <v>0.28239999999999998</v>
      </c>
      <c r="BR20" s="208">
        <v>0.28239999999999998</v>
      </c>
      <c r="BS20" s="208">
        <v>0.28239999999999998</v>
      </c>
      <c r="BT20" s="208">
        <v>0.28239999999999998</v>
      </c>
      <c r="BU20" s="208">
        <v>0.28239999999999998</v>
      </c>
      <c r="BV20" s="208">
        <v>0.28239999999999998</v>
      </c>
      <c r="BW20" s="208">
        <v>0.28239999999999998</v>
      </c>
      <c r="BX20" s="208">
        <v>0.28239999999999998</v>
      </c>
      <c r="BY20" s="208">
        <v>0.28239999999999998</v>
      </c>
      <c r="BZ20" s="208">
        <v>0.28239999999999998</v>
      </c>
      <c r="CA20" s="208">
        <v>0.28239999999999998</v>
      </c>
      <c r="CB20" s="208">
        <v>0.28239999999999998</v>
      </c>
      <c r="CC20" s="208">
        <v>0.28239999999999998</v>
      </c>
      <c r="CD20" s="209">
        <v>0.28239999999999998</v>
      </c>
    </row>
    <row r="21" spans="1:82" x14ac:dyDescent="0.25">
      <c r="A21" s="30" t="s">
        <v>46</v>
      </c>
      <c r="B21" s="208">
        <v>0.25924000000000003</v>
      </c>
      <c r="C21" s="208">
        <v>0.25924000000000003</v>
      </c>
      <c r="D21" s="208">
        <v>0.25924000000000003</v>
      </c>
      <c r="E21" s="208">
        <v>0.25924000000000003</v>
      </c>
      <c r="F21" s="208">
        <v>0.25924000000000003</v>
      </c>
      <c r="G21" s="208">
        <v>0.25924000000000003</v>
      </c>
      <c r="H21" s="208">
        <v>0.25924000000000003</v>
      </c>
      <c r="I21" s="208">
        <v>0.25924000000000003</v>
      </c>
      <c r="J21" s="208">
        <v>0.25924000000000003</v>
      </c>
      <c r="K21" s="208">
        <v>0.25924000000000003</v>
      </c>
      <c r="L21" s="208">
        <v>0.25924000000000003</v>
      </c>
      <c r="M21" s="208">
        <v>0.25924000000000003</v>
      </c>
      <c r="N21" s="208">
        <v>0.25924000000000003</v>
      </c>
      <c r="O21" s="208">
        <v>0.25924000000000003</v>
      </c>
      <c r="P21" s="208">
        <v>0.25924000000000003</v>
      </c>
      <c r="Q21" s="208">
        <v>0.25924000000000003</v>
      </c>
      <c r="R21" s="208">
        <v>0.25924000000000003</v>
      </c>
      <c r="S21" s="208">
        <v>0.25924000000000003</v>
      </c>
      <c r="T21" s="208">
        <v>0.25924000000000003</v>
      </c>
      <c r="U21" s="208">
        <v>0.25924000000000003</v>
      </c>
      <c r="V21" s="208">
        <v>0.25924000000000003</v>
      </c>
      <c r="W21" s="208">
        <v>0.25924000000000003</v>
      </c>
      <c r="X21" s="208">
        <v>0.25924000000000003</v>
      </c>
      <c r="Y21" s="208">
        <v>0.25924000000000003</v>
      </c>
      <c r="Z21" s="208">
        <v>0.25924000000000003</v>
      </c>
      <c r="AA21" s="208">
        <v>0.25924000000000003</v>
      </c>
      <c r="AB21" s="208">
        <v>0.25924000000000003</v>
      </c>
      <c r="AC21" s="208">
        <v>0.25924000000000003</v>
      </c>
      <c r="AD21" s="208">
        <v>0.25924000000000003</v>
      </c>
      <c r="AE21" s="208">
        <v>0.25924000000000003</v>
      </c>
      <c r="AF21" s="208">
        <v>0.25924000000000003</v>
      </c>
      <c r="AG21" s="208">
        <v>0.25924000000000003</v>
      </c>
      <c r="AH21" s="208">
        <v>0.25924000000000003</v>
      </c>
      <c r="AI21" s="208">
        <v>0.25924000000000003</v>
      </c>
      <c r="AJ21" s="208">
        <v>0.25924000000000003</v>
      </c>
      <c r="AK21" s="208">
        <v>0.25924000000000003</v>
      </c>
      <c r="AL21" s="208">
        <v>0.25924000000000003</v>
      </c>
      <c r="AM21" s="208">
        <v>0.25924000000000003</v>
      </c>
      <c r="AN21" s="208">
        <v>0.25924000000000003</v>
      </c>
      <c r="AO21" s="208">
        <v>0.25924000000000003</v>
      </c>
      <c r="AP21" s="208">
        <v>0.25924000000000003</v>
      </c>
      <c r="AQ21" s="208">
        <v>0.25924000000000003</v>
      </c>
      <c r="AR21" s="208">
        <v>0.25924000000000003</v>
      </c>
      <c r="AS21" s="208">
        <v>0.25924000000000003</v>
      </c>
      <c r="AT21" s="208">
        <v>0.25924000000000003</v>
      </c>
      <c r="AU21" s="208">
        <v>0.25924000000000003</v>
      </c>
      <c r="AV21" s="208">
        <v>0.25924000000000003</v>
      </c>
      <c r="AW21" s="208">
        <v>0.25924000000000003</v>
      </c>
      <c r="AX21" s="208">
        <v>0.25924000000000003</v>
      </c>
      <c r="AY21" s="208">
        <v>0.25924000000000003</v>
      </c>
      <c r="AZ21" s="208">
        <v>0.25924000000000003</v>
      </c>
      <c r="BA21" s="208">
        <v>0.25924000000000003</v>
      </c>
      <c r="BB21" s="208">
        <v>0.25924000000000003</v>
      </c>
      <c r="BC21" s="208">
        <v>0.25924000000000003</v>
      </c>
      <c r="BD21" s="208">
        <v>0.25924000000000003</v>
      </c>
      <c r="BE21" s="208">
        <v>0.25924000000000003</v>
      </c>
      <c r="BF21" s="208">
        <v>0.25924000000000003</v>
      </c>
      <c r="BG21" s="208">
        <v>0.25924000000000003</v>
      </c>
      <c r="BH21" s="208">
        <v>0.25924000000000003</v>
      </c>
      <c r="BI21" s="208">
        <v>0.25924000000000003</v>
      </c>
      <c r="BJ21" s="208">
        <v>0.25924000000000003</v>
      </c>
      <c r="BK21" s="208">
        <v>0.25924000000000003</v>
      </c>
      <c r="BL21" s="208">
        <v>0.25924000000000003</v>
      </c>
      <c r="BM21" s="208">
        <v>0.25924000000000003</v>
      </c>
      <c r="BN21" s="208">
        <v>0.25924000000000003</v>
      </c>
      <c r="BO21" s="208">
        <v>0.25924000000000003</v>
      </c>
      <c r="BP21" s="208">
        <v>0.25924000000000003</v>
      </c>
      <c r="BQ21" s="208">
        <v>0.25924000000000003</v>
      </c>
      <c r="BR21" s="208">
        <v>0.25924000000000003</v>
      </c>
      <c r="BS21" s="208">
        <v>0.25924000000000003</v>
      </c>
      <c r="BT21" s="208">
        <v>0.25924000000000003</v>
      </c>
      <c r="BU21" s="208">
        <v>0.25924000000000003</v>
      </c>
      <c r="BV21" s="208">
        <v>0.25924000000000003</v>
      </c>
      <c r="BW21" s="208">
        <v>0.25924000000000003</v>
      </c>
      <c r="BX21" s="208">
        <v>0.25924000000000003</v>
      </c>
      <c r="BY21" s="208">
        <v>0.25924000000000003</v>
      </c>
      <c r="BZ21" s="208">
        <v>0.25924000000000003</v>
      </c>
      <c r="CA21" s="208">
        <v>0.25924000000000003</v>
      </c>
      <c r="CB21" s="208">
        <v>0.25924000000000003</v>
      </c>
      <c r="CC21" s="208">
        <v>0.25924000000000003</v>
      </c>
      <c r="CD21" s="209">
        <v>0.25924000000000003</v>
      </c>
    </row>
    <row r="22" spans="1:82" x14ac:dyDescent="0.25">
      <c r="A22" s="30" t="s">
        <v>47</v>
      </c>
      <c r="B22" s="208">
        <v>0.26491999999999999</v>
      </c>
      <c r="C22" s="208">
        <v>0.26491999999999999</v>
      </c>
      <c r="D22" s="208">
        <v>0.26491999999999999</v>
      </c>
      <c r="E22" s="208">
        <v>0.26491999999999999</v>
      </c>
      <c r="F22" s="208">
        <v>0.26491999999999999</v>
      </c>
      <c r="G22" s="208">
        <v>0.26491999999999999</v>
      </c>
      <c r="H22" s="208">
        <v>0.26491999999999999</v>
      </c>
      <c r="I22" s="208">
        <v>0.26491999999999999</v>
      </c>
      <c r="J22" s="208">
        <v>0.26491999999999999</v>
      </c>
      <c r="K22" s="208">
        <v>0.26491999999999999</v>
      </c>
      <c r="L22" s="208">
        <v>0.26491999999999999</v>
      </c>
      <c r="M22" s="208">
        <v>0.26491999999999999</v>
      </c>
      <c r="N22" s="208">
        <v>0.26491999999999999</v>
      </c>
      <c r="O22" s="208">
        <v>0.26491999999999999</v>
      </c>
      <c r="P22" s="208">
        <v>0.26491999999999999</v>
      </c>
      <c r="Q22" s="208">
        <v>0.26491999999999999</v>
      </c>
      <c r="R22" s="208">
        <v>0.26491999999999999</v>
      </c>
      <c r="S22" s="208">
        <v>0.26491999999999999</v>
      </c>
      <c r="T22" s="208">
        <v>0.26491999999999999</v>
      </c>
      <c r="U22" s="208">
        <v>0.26491999999999999</v>
      </c>
      <c r="V22" s="208">
        <v>0.26491999999999999</v>
      </c>
      <c r="W22" s="208">
        <v>0.26491999999999999</v>
      </c>
      <c r="X22" s="208">
        <v>0.26491999999999999</v>
      </c>
      <c r="Y22" s="208">
        <v>0.26491999999999999</v>
      </c>
      <c r="Z22" s="208">
        <v>0.26491999999999999</v>
      </c>
      <c r="AA22" s="208">
        <v>0.26491999999999999</v>
      </c>
      <c r="AB22" s="208">
        <v>0.26491999999999999</v>
      </c>
      <c r="AC22" s="208">
        <v>0.26491999999999999</v>
      </c>
      <c r="AD22" s="208">
        <v>0.26491999999999999</v>
      </c>
      <c r="AE22" s="208">
        <v>0.26491999999999999</v>
      </c>
      <c r="AF22" s="208">
        <v>0.26491999999999999</v>
      </c>
      <c r="AG22" s="208">
        <v>0.26491999999999999</v>
      </c>
      <c r="AH22" s="208">
        <v>0.26491999999999999</v>
      </c>
      <c r="AI22" s="208">
        <v>0.26491999999999999</v>
      </c>
      <c r="AJ22" s="208">
        <v>0.26491999999999999</v>
      </c>
      <c r="AK22" s="208">
        <v>0.26491999999999999</v>
      </c>
      <c r="AL22" s="208">
        <v>0.26491999999999999</v>
      </c>
      <c r="AM22" s="208">
        <v>0.26491999999999999</v>
      </c>
      <c r="AN22" s="208">
        <v>0.26491999999999999</v>
      </c>
      <c r="AO22" s="208">
        <v>0.26491999999999999</v>
      </c>
      <c r="AP22" s="208">
        <v>0.26491999999999999</v>
      </c>
      <c r="AQ22" s="208">
        <v>0.26491999999999999</v>
      </c>
      <c r="AR22" s="208">
        <v>0.26491999999999999</v>
      </c>
      <c r="AS22" s="208">
        <v>0.26491999999999999</v>
      </c>
      <c r="AT22" s="208">
        <v>0.26491999999999999</v>
      </c>
      <c r="AU22" s="208">
        <v>0.26491999999999999</v>
      </c>
      <c r="AV22" s="208">
        <v>0.26491999999999999</v>
      </c>
      <c r="AW22" s="208">
        <v>0.26491999999999999</v>
      </c>
      <c r="AX22" s="208">
        <v>0.26491999999999999</v>
      </c>
      <c r="AY22" s="208">
        <v>0.26491999999999999</v>
      </c>
      <c r="AZ22" s="208">
        <v>0.26491999999999999</v>
      </c>
      <c r="BA22" s="208">
        <v>0.26491999999999999</v>
      </c>
      <c r="BB22" s="208">
        <v>0.26491999999999999</v>
      </c>
      <c r="BC22" s="208">
        <v>0.26491999999999999</v>
      </c>
      <c r="BD22" s="208">
        <v>0.26491999999999999</v>
      </c>
      <c r="BE22" s="208">
        <v>0.26491999999999999</v>
      </c>
      <c r="BF22" s="208">
        <v>0.26491999999999999</v>
      </c>
      <c r="BG22" s="208">
        <v>0.26491999999999999</v>
      </c>
      <c r="BH22" s="208">
        <v>0.26491999999999999</v>
      </c>
      <c r="BI22" s="208">
        <v>0.26491999999999999</v>
      </c>
      <c r="BJ22" s="208">
        <v>0.26491999999999999</v>
      </c>
      <c r="BK22" s="208">
        <v>0.26491999999999999</v>
      </c>
      <c r="BL22" s="208">
        <v>0.26491999999999999</v>
      </c>
      <c r="BM22" s="208">
        <v>0.26491999999999999</v>
      </c>
      <c r="BN22" s="208">
        <v>0.26491999999999999</v>
      </c>
      <c r="BO22" s="208">
        <v>0.26491999999999999</v>
      </c>
      <c r="BP22" s="208">
        <v>0.26491999999999999</v>
      </c>
      <c r="BQ22" s="208">
        <v>0.26491999999999999</v>
      </c>
      <c r="BR22" s="208">
        <v>0.26491999999999999</v>
      </c>
      <c r="BS22" s="208">
        <v>0.26491999999999999</v>
      </c>
      <c r="BT22" s="208">
        <v>0.26491999999999999</v>
      </c>
      <c r="BU22" s="208">
        <v>0.26491999999999999</v>
      </c>
      <c r="BV22" s="208">
        <v>0.26491999999999999</v>
      </c>
      <c r="BW22" s="208">
        <v>0.26491999999999999</v>
      </c>
      <c r="BX22" s="208">
        <v>0.26491999999999999</v>
      </c>
      <c r="BY22" s="208">
        <v>0.26491999999999999</v>
      </c>
      <c r="BZ22" s="208">
        <v>0.26491999999999999</v>
      </c>
      <c r="CA22" s="208">
        <v>0.26491999999999999</v>
      </c>
      <c r="CB22" s="208">
        <v>0.26491999999999999</v>
      </c>
      <c r="CC22" s="208">
        <v>0.26491999999999999</v>
      </c>
      <c r="CD22" s="209">
        <v>0.26491999999999999</v>
      </c>
    </row>
    <row r="23" spans="1:82" x14ac:dyDescent="0.25">
      <c r="A23" s="30" t="s">
        <v>48</v>
      </c>
      <c r="B23" s="208">
        <v>0.25479000000000002</v>
      </c>
      <c r="C23" s="208">
        <v>0.25479000000000002</v>
      </c>
      <c r="D23" s="208">
        <v>0.25479000000000002</v>
      </c>
      <c r="E23" s="208">
        <v>0.25479000000000002</v>
      </c>
      <c r="F23" s="208">
        <v>0.25479000000000002</v>
      </c>
      <c r="G23" s="208">
        <v>0.25479000000000002</v>
      </c>
      <c r="H23" s="208">
        <v>0.25479000000000002</v>
      </c>
      <c r="I23" s="208">
        <v>0.25479000000000002</v>
      </c>
      <c r="J23" s="208">
        <v>0.25479000000000002</v>
      </c>
      <c r="K23" s="208">
        <v>0.25479000000000002</v>
      </c>
      <c r="L23" s="208">
        <v>0.25479000000000002</v>
      </c>
      <c r="M23" s="208">
        <v>0.25479000000000002</v>
      </c>
      <c r="N23" s="208">
        <v>0.25479000000000002</v>
      </c>
      <c r="O23" s="208">
        <v>0.25479000000000002</v>
      </c>
      <c r="P23" s="208">
        <v>0.25479000000000002</v>
      </c>
      <c r="Q23" s="208">
        <v>0.25479000000000002</v>
      </c>
      <c r="R23" s="208">
        <v>0.25479000000000002</v>
      </c>
      <c r="S23" s="208">
        <v>0.25479000000000002</v>
      </c>
      <c r="T23" s="208">
        <v>0.25479000000000002</v>
      </c>
      <c r="U23" s="208">
        <v>0.25479000000000002</v>
      </c>
      <c r="V23" s="208">
        <v>0.25479000000000002</v>
      </c>
      <c r="W23" s="208">
        <v>0.25479000000000002</v>
      </c>
      <c r="X23" s="208">
        <v>0.25479000000000002</v>
      </c>
      <c r="Y23" s="208">
        <v>0.25479000000000002</v>
      </c>
      <c r="Z23" s="208">
        <v>0.25479000000000002</v>
      </c>
      <c r="AA23" s="208">
        <v>0.25479000000000002</v>
      </c>
      <c r="AB23" s="208">
        <v>0.25479000000000002</v>
      </c>
      <c r="AC23" s="208">
        <v>0.25479000000000002</v>
      </c>
      <c r="AD23" s="208">
        <v>0.25479000000000002</v>
      </c>
      <c r="AE23" s="208">
        <v>0.25479000000000002</v>
      </c>
      <c r="AF23" s="208">
        <v>0.25479000000000002</v>
      </c>
      <c r="AG23" s="208">
        <v>0.25479000000000002</v>
      </c>
      <c r="AH23" s="208">
        <v>0.25479000000000002</v>
      </c>
      <c r="AI23" s="208">
        <v>0.25479000000000002</v>
      </c>
      <c r="AJ23" s="208">
        <v>0.25479000000000002</v>
      </c>
      <c r="AK23" s="208">
        <v>0.25479000000000002</v>
      </c>
      <c r="AL23" s="208">
        <v>0.25479000000000002</v>
      </c>
      <c r="AM23" s="208">
        <v>0.25479000000000002</v>
      </c>
      <c r="AN23" s="208">
        <v>0.25479000000000002</v>
      </c>
      <c r="AO23" s="208">
        <v>0.25479000000000002</v>
      </c>
      <c r="AP23" s="208">
        <v>0.25479000000000002</v>
      </c>
      <c r="AQ23" s="208">
        <v>0.25479000000000002</v>
      </c>
      <c r="AR23" s="208">
        <v>0.25479000000000002</v>
      </c>
      <c r="AS23" s="208">
        <v>0.25479000000000002</v>
      </c>
      <c r="AT23" s="208">
        <v>0.25479000000000002</v>
      </c>
      <c r="AU23" s="208">
        <v>0.25479000000000002</v>
      </c>
      <c r="AV23" s="208">
        <v>0.25479000000000002</v>
      </c>
      <c r="AW23" s="208">
        <v>0.25479000000000002</v>
      </c>
      <c r="AX23" s="208">
        <v>0.25479000000000002</v>
      </c>
      <c r="AY23" s="208">
        <v>0.25479000000000002</v>
      </c>
      <c r="AZ23" s="208">
        <v>0.25479000000000002</v>
      </c>
      <c r="BA23" s="208">
        <v>0.25479000000000002</v>
      </c>
      <c r="BB23" s="208">
        <v>0.25479000000000002</v>
      </c>
      <c r="BC23" s="208">
        <v>0.25479000000000002</v>
      </c>
      <c r="BD23" s="208">
        <v>0.25479000000000002</v>
      </c>
      <c r="BE23" s="208">
        <v>0.25479000000000002</v>
      </c>
      <c r="BF23" s="208">
        <v>0.25479000000000002</v>
      </c>
      <c r="BG23" s="208">
        <v>0.25479000000000002</v>
      </c>
      <c r="BH23" s="208">
        <v>0.25479000000000002</v>
      </c>
      <c r="BI23" s="208">
        <v>0.25479000000000002</v>
      </c>
      <c r="BJ23" s="208">
        <v>0.25479000000000002</v>
      </c>
      <c r="BK23" s="208">
        <v>0.25479000000000002</v>
      </c>
      <c r="BL23" s="208">
        <v>0.25479000000000002</v>
      </c>
      <c r="BM23" s="208">
        <v>0.25479000000000002</v>
      </c>
      <c r="BN23" s="208">
        <v>0.25479000000000002</v>
      </c>
      <c r="BO23" s="208">
        <v>0.25479000000000002</v>
      </c>
      <c r="BP23" s="208">
        <v>0.25479000000000002</v>
      </c>
      <c r="BQ23" s="208">
        <v>0.25479000000000002</v>
      </c>
      <c r="BR23" s="208">
        <v>0.25479000000000002</v>
      </c>
      <c r="BS23" s="208">
        <v>0.25479000000000002</v>
      </c>
      <c r="BT23" s="208">
        <v>0.25479000000000002</v>
      </c>
      <c r="BU23" s="208">
        <v>0.25479000000000002</v>
      </c>
      <c r="BV23" s="208">
        <v>0.25479000000000002</v>
      </c>
      <c r="BW23" s="208">
        <v>0.25479000000000002</v>
      </c>
      <c r="BX23" s="208">
        <v>0.25479000000000002</v>
      </c>
      <c r="BY23" s="208">
        <v>0.25479000000000002</v>
      </c>
      <c r="BZ23" s="208">
        <v>0.25479000000000002</v>
      </c>
      <c r="CA23" s="208">
        <v>0.25479000000000002</v>
      </c>
      <c r="CB23" s="208">
        <v>0.25479000000000002</v>
      </c>
      <c r="CC23" s="208">
        <v>0.25479000000000002</v>
      </c>
      <c r="CD23" s="209">
        <v>0.25479000000000002</v>
      </c>
    </row>
    <row r="24" spans="1:82" x14ac:dyDescent="0.25">
      <c r="A24" s="30" t="s">
        <v>49</v>
      </c>
      <c r="B24" s="208">
        <v>0.16414000000000001</v>
      </c>
      <c r="C24" s="208">
        <v>0.16414000000000001</v>
      </c>
      <c r="D24" s="208">
        <v>0.16414000000000001</v>
      </c>
      <c r="E24" s="208">
        <v>0.16414000000000001</v>
      </c>
      <c r="F24" s="208">
        <v>0.16414000000000001</v>
      </c>
      <c r="G24" s="208">
        <v>0.16414000000000001</v>
      </c>
      <c r="H24" s="208">
        <v>0.16414000000000001</v>
      </c>
      <c r="I24" s="208">
        <v>0.16414000000000001</v>
      </c>
      <c r="J24" s="208">
        <v>0.16414000000000001</v>
      </c>
      <c r="K24" s="208">
        <v>0.16414000000000001</v>
      </c>
      <c r="L24" s="208">
        <v>0.16414000000000001</v>
      </c>
      <c r="M24" s="208">
        <v>0.16414000000000001</v>
      </c>
      <c r="N24" s="208">
        <v>0.16414000000000001</v>
      </c>
      <c r="O24" s="208">
        <v>0.16414000000000001</v>
      </c>
      <c r="P24" s="208">
        <v>0.16414000000000001</v>
      </c>
      <c r="Q24" s="208">
        <v>0.16414000000000001</v>
      </c>
      <c r="R24" s="208">
        <v>0.16414000000000001</v>
      </c>
      <c r="S24" s="208">
        <v>0.16414000000000001</v>
      </c>
      <c r="T24" s="208">
        <v>0.16414000000000001</v>
      </c>
      <c r="U24" s="208">
        <v>0.16414000000000001</v>
      </c>
      <c r="V24" s="208">
        <v>0.16414000000000001</v>
      </c>
      <c r="W24" s="208">
        <v>0.16414000000000001</v>
      </c>
      <c r="X24" s="208">
        <v>0.16414000000000001</v>
      </c>
      <c r="Y24" s="208">
        <v>0.16414000000000001</v>
      </c>
      <c r="Z24" s="208">
        <v>0.16414000000000001</v>
      </c>
      <c r="AA24" s="208">
        <v>0.16414000000000001</v>
      </c>
      <c r="AB24" s="208">
        <v>0.16414000000000001</v>
      </c>
      <c r="AC24" s="208">
        <v>0.16414000000000001</v>
      </c>
      <c r="AD24" s="208">
        <v>0.16414000000000001</v>
      </c>
      <c r="AE24" s="208">
        <v>0.16414000000000001</v>
      </c>
      <c r="AF24" s="208">
        <v>0.16414000000000001</v>
      </c>
      <c r="AG24" s="208">
        <v>0.16414000000000001</v>
      </c>
      <c r="AH24" s="208">
        <v>0.16414000000000001</v>
      </c>
      <c r="AI24" s="208">
        <v>0.16414000000000001</v>
      </c>
      <c r="AJ24" s="208">
        <v>0.16414000000000001</v>
      </c>
      <c r="AK24" s="208">
        <v>0.16414000000000001</v>
      </c>
      <c r="AL24" s="208">
        <v>0.16414000000000001</v>
      </c>
      <c r="AM24" s="208">
        <v>0.16414000000000001</v>
      </c>
      <c r="AN24" s="208">
        <v>0.16414000000000001</v>
      </c>
      <c r="AO24" s="208">
        <v>0.16414000000000001</v>
      </c>
      <c r="AP24" s="208">
        <v>0.16414000000000001</v>
      </c>
      <c r="AQ24" s="208">
        <v>0.16414000000000001</v>
      </c>
      <c r="AR24" s="208">
        <v>0.16414000000000001</v>
      </c>
      <c r="AS24" s="208">
        <v>0.16414000000000001</v>
      </c>
      <c r="AT24" s="208">
        <v>0.16414000000000001</v>
      </c>
      <c r="AU24" s="208">
        <v>0.16414000000000001</v>
      </c>
      <c r="AV24" s="208">
        <v>0.16414000000000001</v>
      </c>
      <c r="AW24" s="208">
        <v>0.16414000000000001</v>
      </c>
      <c r="AX24" s="208">
        <v>0.16414000000000001</v>
      </c>
      <c r="AY24" s="208">
        <v>0.16414000000000001</v>
      </c>
      <c r="AZ24" s="208">
        <v>0.16414000000000001</v>
      </c>
      <c r="BA24" s="208">
        <v>0.16414000000000001</v>
      </c>
      <c r="BB24" s="208">
        <v>0.16414000000000001</v>
      </c>
      <c r="BC24" s="208">
        <v>0.16414000000000001</v>
      </c>
      <c r="BD24" s="208">
        <v>0.16414000000000001</v>
      </c>
      <c r="BE24" s="208">
        <v>0.16414000000000001</v>
      </c>
      <c r="BF24" s="208">
        <v>0.16414000000000001</v>
      </c>
      <c r="BG24" s="208">
        <v>0.16414000000000001</v>
      </c>
      <c r="BH24" s="208">
        <v>0.16414000000000001</v>
      </c>
      <c r="BI24" s="208">
        <v>0.16414000000000001</v>
      </c>
      <c r="BJ24" s="208">
        <v>0.16414000000000001</v>
      </c>
      <c r="BK24" s="208">
        <v>0.16414000000000001</v>
      </c>
      <c r="BL24" s="208">
        <v>0.16414000000000001</v>
      </c>
      <c r="BM24" s="208">
        <v>0.16414000000000001</v>
      </c>
      <c r="BN24" s="208">
        <v>0.16414000000000001</v>
      </c>
      <c r="BO24" s="208">
        <v>0.16414000000000001</v>
      </c>
      <c r="BP24" s="208">
        <v>0.16414000000000001</v>
      </c>
      <c r="BQ24" s="208">
        <v>0.16414000000000001</v>
      </c>
      <c r="BR24" s="208">
        <v>0.16414000000000001</v>
      </c>
      <c r="BS24" s="208">
        <v>0.16414000000000001</v>
      </c>
      <c r="BT24" s="208">
        <v>0.16414000000000001</v>
      </c>
      <c r="BU24" s="208">
        <v>0.16414000000000001</v>
      </c>
      <c r="BV24" s="208">
        <v>0.16414000000000001</v>
      </c>
      <c r="BW24" s="208">
        <v>0.16414000000000001</v>
      </c>
      <c r="BX24" s="208">
        <v>0.16414000000000001</v>
      </c>
      <c r="BY24" s="208">
        <v>0.16414000000000001</v>
      </c>
      <c r="BZ24" s="208">
        <v>0.16414000000000001</v>
      </c>
      <c r="CA24" s="208">
        <v>0.16414000000000001</v>
      </c>
      <c r="CB24" s="208">
        <v>0.16414000000000001</v>
      </c>
      <c r="CC24" s="208">
        <v>0.16414000000000001</v>
      </c>
      <c r="CD24" s="209">
        <v>0.16414000000000001</v>
      </c>
    </row>
    <row r="25" spans="1:82" x14ac:dyDescent="0.25">
      <c r="A25" s="30" t="s">
        <v>50</v>
      </c>
      <c r="B25" s="208">
        <v>0</v>
      </c>
      <c r="C25" s="208">
        <v>0</v>
      </c>
      <c r="D25" s="208">
        <v>0</v>
      </c>
      <c r="E25" s="208">
        <v>0</v>
      </c>
      <c r="F25" s="208">
        <v>0</v>
      </c>
      <c r="G25" s="208">
        <v>0</v>
      </c>
      <c r="H25" s="208">
        <v>0</v>
      </c>
      <c r="I25" s="208">
        <v>0</v>
      </c>
      <c r="J25" s="208">
        <v>0</v>
      </c>
      <c r="K25" s="208">
        <v>0</v>
      </c>
      <c r="L25" s="208">
        <v>0</v>
      </c>
      <c r="M25" s="208">
        <v>0</v>
      </c>
      <c r="N25" s="208">
        <v>0</v>
      </c>
      <c r="O25" s="208">
        <v>0</v>
      </c>
      <c r="P25" s="208">
        <v>0</v>
      </c>
      <c r="Q25" s="208">
        <v>0</v>
      </c>
      <c r="R25" s="208">
        <v>0</v>
      </c>
      <c r="S25" s="208">
        <v>0</v>
      </c>
      <c r="T25" s="208">
        <v>0</v>
      </c>
      <c r="U25" s="208">
        <v>0</v>
      </c>
      <c r="V25" s="208">
        <v>0</v>
      </c>
      <c r="W25" s="208">
        <v>0</v>
      </c>
      <c r="X25" s="208">
        <v>0</v>
      </c>
      <c r="Y25" s="208">
        <v>0</v>
      </c>
      <c r="Z25" s="208">
        <v>0</v>
      </c>
      <c r="AA25" s="208">
        <v>0</v>
      </c>
      <c r="AB25" s="208">
        <v>0</v>
      </c>
      <c r="AC25" s="208">
        <v>0</v>
      </c>
      <c r="AD25" s="208">
        <v>0</v>
      </c>
      <c r="AE25" s="208">
        <v>0</v>
      </c>
      <c r="AF25" s="208">
        <v>0</v>
      </c>
      <c r="AG25" s="208">
        <v>0</v>
      </c>
      <c r="AH25" s="208">
        <v>0</v>
      </c>
      <c r="AI25" s="208">
        <v>0</v>
      </c>
      <c r="AJ25" s="208">
        <v>0</v>
      </c>
      <c r="AK25" s="208">
        <v>0</v>
      </c>
      <c r="AL25" s="208">
        <v>0</v>
      </c>
      <c r="AM25" s="208">
        <v>0</v>
      </c>
      <c r="AN25" s="208">
        <v>0</v>
      </c>
      <c r="AO25" s="208">
        <v>0</v>
      </c>
      <c r="AP25" s="208">
        <v>0</v>
      </c>
      <c r="AQ25" s="208">
        <v>0</v>
      </c>
      <c r="AR25" s="208">
        <v>0</v>
      </c>
      <c r="AS25" s="208">
        <v>0</v>
      </c>
      <c r="AT25" s="208">
        <v>0</v>
      </c>
      <c r="AU25" s="208">
        <v>0</v>
      </c>
      <c r="AV25" s="208">
        <v>0</v>
      </c>
      <c r="AW25" s="208">
        <v>0</v>
      </c>
      <c r="AX25" s="208">
        <v>0</v>
      </c>
      <c r="AY25" s="208">
        <v>0</v>
      </c>
      <c r="AZ25" s="208">
        <v>0</v>
      </c>
      <c r="BA25" s="208">
        <v>0</v>
      </c>
      <c r="BB25" s="208">
        <v>0</v>
      </c>
      <c r="BC25" s="208">
        <v>0</v>
      </c>
      <c r="BD25" s="208">
        <v>0</v>
      </c>
      <c r="BE25" s="208">
        <v>0</v>
      </c>
      <c r="BF25" s="208">
        <v>0</v>
      </c>
      <c r="BG25" s="208">
        <v>0</v>
      </c>
      <c r="BH25" s="208">
        <v>0</v>
      </c>
      <c r="BI25" s="208">
        <v>0</v>
      </c>
      <c r="BJ25" s="208">
        <v>0</v>
      </c>
      <c r="BK25" s="208">
        <v>0</v>
      </c>
      <c r="BL25" s="208">
        <v>0</v>
      </c>
      <c r="BM25" s="208">
        <v>0</v>
      </c>
      <c r="BN25" s="208">
        <v>0</v>
      </c>
      <c r="BO25" s="208">
        <v>0</v>
      </c>
      <c r="BP25" s="208">
        <v>0</v>
      </c>
      <c r="BQ25" s="208">
        <v>0</v>
      </c>
      <c r="BR25" s="208">
        <v>0</v>
      </c>
      <c r="BS25" s="208">
        <v>0</v>
      </c>
      <c r="BT25" s="208">
        <v>0</v>
      </c>
      <c r="BU25" s="208">
        <v>0</v>
      </c>
      <c r="BV25" s="208">
        <v>0</v>
      </c>
      <c r="BW25" s="208">
        <v>0</v>
      </c>
      <c r="BX25" s="208">
        <v>0</v>
      </c>
      <c r="BY25" s="208">
        <v>0</v>
      </c>
      <c r="BZ25" s="208">
        <v>0</v>
      </c>
      <c r="CA25" s="208">
        <v>0</v>
      </c>
      <c r="CB25" s="208">
        <v>0</v>
      </c>
      <c r="CC25" s="208">
        <v>0</v>
      </c>
      <c r="CD25" s="209">
        <v>0</v>
      </c>
    </row>
    <row r="26" spans="1:82" x14ac:dyDescent="0.25">
      <c r="A26" s="207" t="s">
        <v>73</v>
      </c>
      <c r="B26" s="26">
        <v>1970</v>
      </c>
      <c r="C26" s="26">
        <v>1971</v>
      </c>
      <c r="D26" s="26">
        <v>1972</v>
      </c>
      <c r="E26" s="26">
        <v>1973</v>
      </c>
      <c r="F26" s="26">
        <v>1974</v>
      </c>
      <c r="G26" s="26">
        <v>1975</v>
      </c>
      <c r="H26" s="26">
        <v>1976</v>
      </c>
      <c r="I26" s="26">
        <v>1977</v>
      </c>
      <c r="J26" s="26">
        <v>1978</v>
      </c>
      <c r="K26" s="26">
        <v>1979</v>
      </c>
      <c r="L26" s="26">
        <v>1980</v>
      </c>
      <c r="M26" s="26">
        <v>1981</v>
      </c>
      <c r="N26" s="26">
        <v>1982</v>
      </c>
      <c r="O26" s="26">
        <v>1983</v>
      </c>
      <c r="P26" s="26">
        <v>1984</v>
      </c>
      <c r="Q26" s="26">
        <v>1985</v>
      </c>
      <c r="R26" s="26">
        <v>1986</v>
      </c>
      <c r="S26" s="26">
        <v>1987</v>
      </c>
      <c r="T26" s="26">
        <v>1988</v>
      </c>
      <c r="U26" s="26">
        <v>1989</v>
      </c>
      <c r="V26" s="26">
        <v>1990</v>
      </c>
      <c r="W26" s="26">
        <v>1991</v>
      </c>
      <c r="X26" s="26">
        <v>1992</v>
      </c>
      <c r="Y26" s="26">
        <v>1993</v>
      </c>
      <c r="Z26" s="26">
        <v>1994</v>
      </c>
      <c r="AA26" s="26">
        <v>1995</v>
      </c>
      <c r="AB26" s="26">
        <v>1996</v>
      </c>
      <c r="AC26" s="26">
        <v>1997</v>
      </c>
      <c r="AD26" s="26">
        <v>1998</v>
      </c>
      <c r="AE26" s="26">
        <v>1999</v>
      </c>
      <c r="AF26" s="26">
        <v>2000</v>
      </c>
      <c r="AG26" s="26">
        <v>2001</v>
      </c>
      <c r="AH26" s="26">
        <v>2002</v>
      </c>
      <c r="AI26" s="26">
        <v>2003</v>
      </c>
      <c r="AJ26" s="26">
        <v>2004</v>
      </c>
      <c r="AK26" s="26">
        <v>2005</v>
      </c>
      <c r="AL26" s="26">
        <v>2006</v>
      </c>
      <c r="AM26" s="26">
        <v>2007</v>
      </c>
      <c r="AN26" s="26">
        <v>2008</v>
      </c>
      <c r="AO26" s="26">
        <v>2009</v>
      </c>
      <c r="AP26" s="26">
        <v>2010</v>
      </c>
      <c r="AQ26" s="26">
        <v>2011</v>
      </c>
      <c r="AR26" s="26">
        <v>2012</v>
      </c>
      <c r="AS26" s="26">
        <v>2013</v>
      </c>
      <c r="AT26" s="26">
        <v>2014</v>
      </c>
      <c r="AU26" s="26">
        <v>2015</v>
      </c>
      <c r="AV26" s="26">
        <v>2016</v>
      </c>
      <c r="AW26" s="26">
        <v>2017</v>
      </c>
      <c r="AX26" s="26">
        <v>2018</v>
      </c>
      <c r="AY26" s="26">
        <v>2019</v>
      </c>
      <c r="AZ26" s="26">
        <v>2020</v>
      </c>
      <c r="BA26" s="26">
        <v>2021</v>
      </c>
      <c r="BB26" s="26">
        <v>2022</v>
      </c>
      <c r="BC26" s="26">
        <v>2023</v>
      </c>
      <c r="BD26" s="26">
        <v>2024</v>
      </c>
      <c r="BE26" s="26">
        <v>2025</v>
      </c>
      <c r="BF26" s="26">
        <v>2026</v>
      </c>
      <c r="BG26" s="26">
        <v>2027</v>
      </c>
      <c r="BH26" s="26">
        <v>2028</v>
      </c>
      <c r="BI26" s="26">
        <v>2029</v>
      </c>
      <c r="BJ26" s="26">
        <v>2030</v>
      </c>
      <c r="BK26" s="26">
        <v>2031</v>
      </c>
      <c r="BL26" s="26">
        <v>2032</v>
      </c>
      <c r="BM26" s="26">
        <v>2033</v>
      </c>
      <c r="BN26" s="26">
        <v>2034</v>
      </c>
      <c r="BO26" s="26">
        <v>2035</v>
      </c>
      <c r="BP26" s="26">
        <v>2036</v>
      </c>
      <c r="BQ26" s="26">
        <v>2037</v>
      </c>
      <c r="BR26" s="26">
        <v>2038</v>
      </c>
      <c r="BS26" s="26">
        <v>2039</v>
      </c>
      <c r="BT26" s="26">
        <v>2040</v>
      </c>
      <c r="BU26" s="26">
        <v>2041</v>
      </c>
      <c r="BV26" s="26">
        <v>2042</v>
      </c>
      <c r="BW26" s="26">
        <v>2043</v>
      </c>
      <c r="BX26" s="26">
        <v>2044</v>
      </c>
      <c r="BY26" s="26">
        <v>2045</v>
      </c>
      <c r="BZ26" s="26">
        <v>2046</v>
      </c>
      <c r="CA26" s="26">
        <v>2047</v>
      </c>
      <c r="CB26" s="26">
        <v>2048</v>
      </c>
      <c r="CC26" s="26">
        <v>2049</v>
      </c>
      <c r="CD26" s="202">
        <v>2050</v>
      </c>
    </row>
    <row r="27" spans="1:82" x14ac:dyDescent="0.25">
      <c r="A27" s="30" t="s">
        <v>34</v>
      </c>
      <c r="B27" s="208">
        <v>0</v>
      </c>
      <c r="C27" s="208">
        <v>0</v>
      </c>
      <c r="D27" s="208">
        <v>0</v>
      </c>
      <c r="E27" s="208">
        <v>0</v>
      </c>
      <c r="F27" s="208">
        <v>0</v>
      </c>
      <c r="G27" s="208">
        <v>0</v>
      </c>
      <c r="H27" s="208">
        <v>0</v>
      </c>
      <c r="I27" s="208">
        <v>0</v>
      </c>
      <c r="J27" s="208">
        <v>0</v>
      </c>
      <c r="K27" s="208">
        <v>0</v>
      </c>
      <c r="L27" s="208">
        <v>0</v>
      </c>
      <c r="M27" s="208">
        <v>0</v>
      </c>
      <c r="N27" s="208">
        <v>0</v>
      </c>
      <c r="O27" s="208">
        <v>0</v>
      </c>
      <c r="P27" s="208">
        <v>0</v>
      </c>
      <c r="Q27" s="208">
        <v>0</v>
      </c>
      <c r="R27" s="208">
        <v>0</v>
      </c>
      <c r="S27" s="208">
        <v>0</v>
      </c>
      <c r="T27" s="208">
        <v>0</v>
      </c>
      <c r="U27" s="208">
        <v>0</v>
      </c>
      <c r="V27" s="208">
        <v>0</v>
      </c>
      <c r="W27" s="208">
        <v>0</v>
      </c>
      <c r="X27" s="208">
        <v>0</v>
      </c>
      <c r="Y27" s="208">
        <v>0</v>
      </c>
      <c r="Z27" s="208">
        <v>0</v>
      </c>
      <c r="AA27" s="208">
        <v>0</v>
      </c>
      <c r="AB27" s="208">
        <v>0</v>
      </c>
      <c r="AC27" s="208">
        <v>0</v>
      </c>
      <c r="AD27" s="208">
        <v>0</v>
      </c>
      <c r="AE27" s="208">
        <v>0</v>
      </c>
      <c r="AF27" s="208">
        <v>0</v>
      </c>
      <c r="AG27" s="208">
        <v>0</v>
      </c>
      <c r="AH27" s="208">
        <v>0</v>
      </c>
      <c r="AI27" s="208">
        <v>0</v>
      </c>
      <c r="AJ27" s="208">
        <v>0</v>
      </c>
      <c r="AK27" s="208">
        <v>0</v>
      </c>
      <c r="AL27" s="208">
        <v>0</v>
      </c>
      <c r="AM27" s="208">
        <v>0</v>
      </c>
      <c r="AN27" s="208">
        <v>0</v>
      </c>
      <c r="AO27" s="208">
        <v>0</v>
      </c>
      <c r="AP27" s="208">
        <v>0</v>
      </c>
      <c r="AQ27" s="208">
        <v>0</v>
      </c>
      <c r="AR27" s="208">
        <v>0</v>
      </c>
      <c r="AS27" s="208">
        <v>0</v>
      </c>
      <c r="AT27" s="208">
        <v>0</v>
      </c>
      <c r="AU27" s="208">
        <v>0</v>
      </c>
      <c r="AV27" s="208">
        <v>0</v>
      </c>
      <c r="AW27" s="208">
        <v>0</v>
      </c>
      <c r="AX27" s="208">
        <v>0</v>
      </c>
      <c r="AY27" s="208">
        <v>0</v>
      </c>
      <c r="AZ27" s="208">
        <v>0</v>
      </c>
      <c r="BA27" s="208">
        <v>0</v>
      </c>
      <c r="BB27" s="208">
        <v>0</v>
      </c>
      <c r="BC27" s="208">
        <v>0</v>
      </c>
      <c r="BD27" s="208">
        <v>0</v>
      </c>
      <c r="BE27" s="208">
        <v>0</v>
      </c>
      <c r="BF27" s="208">
        <v>0</v>
      </c>
      <c r="BG27" s="208">
        <v>0</v>
      </c>
      <c r="BH27" s="208">
        <v>0</v>
      </c>
      <c r="BI27" s="208">
        <v>0</v>
      </c>
      <c r="BJ27" s="208">
        <v>0</v>
      </c>
      <c r="BK27" s="208">
        <v>0</v>
      </c>
      <c r="BL27" s="208">
        <v>0</v>
      </c>
      <c r="BM27" s="208">
        <v>0</v>
      </c>
      <c r="BN27" s="208">
        <v>0</v>
      </c>
      <c r="BO27" s="208">
        <v>0</v>
      </c>
      <c r="BP27" s="208">
        <v>0</v>
      </c>
      <c r="BQ27" s="208">
        <v>0</v>
      </c>
      <c r="BR27" s="208">
        <v>0</v>
      </c>
      <c r="BS27" s="208">
        <v>0</v>
      </c>
      <c r="BT27" s="208">
        <v>0</v>
      </c>
      <c r="BU27" s="208">
        <v>0</v>
      </c>
      <c r="BV27" s="208">
        <v>0</v>
      </c>
      <c r="BW27" s="208">
        <v>0</v>
      </c>
      <c r="BX27" s="208">
        <v>0</v>
      </c>
      <c r="BY27" s="208">
        <v>0</v>
      </c>
      <c r="BZ27" s="208">
        <v>0</v>
      </c>
      <c r="CA27" s="208">
        <v>0</v>
      </c>
      <c r="CB27" s="208">
        <v>0</v>
      </c>
      <c r="CC27" s="208">
        <v>0</v>
      </c>
      <c r="CD27" s="209">
        <v>0</v>
      </c>
    </row>
    <row r="28" spans="1:82" x14ac:dyDescent="0.25">
      <c r="A28" s="31" t="s">
        <v>35</v>
      </c>
      <c r="B28" s="208">
        <v>0</v>
      </c>
      <c r="C28" s="208">
        <v>0</v>
      </c>
      <c r="D28" s="208">
        <v>0</v>
      </c>
      <c r="E28" s="208">
        <v>0</v>
      </c>
      <c r="F28" s="208">
        <v>0</v>
      </c>
      <c r="G28" s="208">
        <v>0</v>
      </c>
      <c r="H28" s="208">
        <v>0</v>
      </c>
      <c r="I28" s="208">
        <v>0</v>
      </c>
      <c r="J28" s="208">
        <v>0</v>
      </c>
      <c r="K28" s="208">
        <v>0</v>
      </c>
      <c r="L28" s="208">
        <v>0</v>
      </c>
      <c r="M28" s="208">
        <v>0</v>
      </c>
      <c r="N28" s="208">
        <v>0</v>
      </c>
      <c r="O28" s="208">
        <v>0</v>
      </c>
      <c r="P28" s="208">
        <v>0</v>
      </c>
      <c r="Q28" s="208">
        <v>0</v>
      </c>
      <c r="R28" s="208">
        <v>0</v>
      </c>
      <c r="S28" s="208">
        <v>0</v>
      </c>
      <c r="T28" s="208">
        <v>0</v>
      </c>
      <c r="U28" s="208">
        <v>0</v>
      </c>
      <c r="V28" s="208">
        <v>0</v>
      </c>
      <c r="W28" s="208">
        <v>0</v>
      </c>
      <c r="X28" s="208">
        <v>0</v>
      </c>
      <c r="Y28" s="208">
        <v>0</v>
      </c>
      <c r="Z28" s="208">
        <v>0</v>
      </c>
      <c r="AA28" s="208">
        <v>0</v>
      </c>
      <c r="AB28" s="208">
        <v>0</v>
      </c>
      <c r="AC28" s="208">
        <v>0</v>
      </c>
      <c r="AD28" s="208">
        <v>0</v>
      </c>
      <c r="AE28" s="208">
        <v>0</v>
      </c>
      <c r="AF28" s="208">
        <v>0</v>
      </c>
      <c r="AG28" s="208">
        <v>0</v>
      </c>
      <c r="AH28" s="208">
        <v>0</v>
      </c>
      <c r="AI28" s="208">
        <v>0</v>
      </c>
      <c r="AJ28" s="208">
        <v>0</v>
      </c>
      <c r="AK28" s="208">
        <v>0</v>
      </c>
      <c r="AL28" s="208">
        <v>0</v>
      </c>
      <c r="AM28" s="208">
        <v>0</v>
      </c>
      <c r="AN28" s="208">
        <v>0</v>
      </c>
      <c r="AO28" s="208">
        <v>0</v>
      </c>
      <c r="AP28" s="208">
        <v>0</v>
      </c>
      <c r="AQ28" s="208">
        <v>0</v>
      </c>
      <c r="AR28" s="208">
        <v>0</v>
      </c>
      <c r="AS28" s="208">
        <v>0</v>
      </c>
      <c r="AT28" s="208">
        <v>0</v>
      </c>
      <c r="AU28" s="208">
        <v>0</v>
      </c>
      <c r="AV28" s="208">
        <v>0</v>
      </c>
      <c r="AW28" s="208">
        <v>0</v>
      </c>
      <c r="AX28" s="208">
        <v>0</v>
      </c>
      <c r="AY28" s="208">
        <v>0</v>
      </c>
      <c r="AZ28" s="208">
        <v>0</v>
      </c>
      <c r="BA28" s="208">
        <v>0</v>
      </c>
      <c r="BB28" s="208">
        <v>0</v>
      </c>
      <c r="BC28" s="208">
        <v>0</v>
      </c>
      <c r="BD28" s="208">
        <v>0</v>
      </c>
      <c r="BE28" s="208">
        <v>0</v>
      </c>
      <c r="BF28" s="208">
        <v>0</v>
      </c>
      <c r="BG28" s="208">
        <v>0</v>
      </c>
      <c r="BH28" s="208">
        <v>0</v>
      </c>
      <c r="BI28" s="208">
        <v>0</v>
      </c>
      <c r="BJ28" s="208">
        <v>0</v>
      </c>
      <c r="BK28" s="208">
        <v>0</v>
      </c>
      <c r="BL28" s="208">
        <v>0</v>
      </c>
      <c r="BM28" s="208">
        <v>0</v>
      </c>
      <c r="BN28" s="208">
        <v>0</v>
      </c>
      <c r="BO28" s="208">
        <v>0</v>
      </c>
      <c r="BP28" s="208">
        <v>0</v>
      </c>
      <c r="BQ28" s="208">
        <v>0</v>
      </c>
      <c r="BR28" s="208">
        <v>0</v>
      </c>
      <c r="BS28" s="208">
        <v>0</v>
      </c>
      <c r="BT28" s="208">
        <v>0</v>
      </c>
      <c r="BU28" s="208">
        <v>0</v>
      </c>
      <c r="BV28" s="208">
        <v>0</v>
      </c>
      <c r="BW28" s="208">
        <v>0</v>
      </c>
      <c r="BX28" s="208">
        <v>0</v>
      </c>
      <c r="BY28" s="208">
        <v>0</v>
      </c>
      <c r="BZ28" s="208">
        <v>0</v>
      </c>
      <c r="CA28" s="208">
        <v>0</v>
      </c>
      <c r="CB28" s="208">
        <v>0</v>
      </c>
      <c r="CC28" s="208">
        <v>0</v>
      </c>
      <c r="CD28" s="209">
        <v>0</v>
      </c>
    </row>
    <row r="29" spans="1:82" x14ac:dyDescent="0.25">
      <c r="A29" s="30" t="s">
        <v>36</v>
      </c>
      <c r="B29" s="208">
        <v>0</v>
      </c>
      <c r="C29" s="208">
        <v>0</v>
      </c>
      <c r="D29" s="208">
        <v>0</v>
      </c>
      <c r="E29" s="208">
        <v>0</v>
      </c>
      <c r="F29" s="208">
        <v>0</v>
      </c>
      <c r="G29" s="208">
        <v>0</v>
      </c>
      <c r="H29" s="208">
        <v>0</v>
      </c>
      <c r="I29" s="208">
        <v>0</v>
      </c>
      <c r="J29" s="208">
        <v>0</v>
      </c>
      <c r="K29" s="208">
        <v>0</v>
      </c>
      <c r="L29" s="208">
        <v>0</v>
      </c>
      <c r="M29" s="208">
        <v>0</v>
      </c>
      <c r="N29" s="208">
        <v>0</v>
      </c>
      <c r="O29" s="208">
        <v>0</v>
      </c>
      <c r="P29" s="208">
        <v>0</v>
      </c>
      <c r="Q29" s="208">
        <v>0</v>
      </c>
      <c r="R29" s="208">
        <v>0</v>
      </c>
      <c r="S29" s="208">
        <v>0</v>
      </c>
      <c r="T29" s="208">
        <v>0</v>
      </c>
      <c r="U29" s="208">
        <v>0</v>
      </c>
      <c r="V29" s="208">
        <v>0</v>
      </c>
      <c r="W29" s="208">
        <v>0</v>
      </c>
      <c r="X29" s="208">
        <v>0</v>
      </c>
      <c r="Y29" s="208">
        <v>0</v>
      </c>
      <c r="Z29" s="208">
        <v>0</v>
      </c>
      <c r="AA29" s="208">
        <v>0</v>
      </c>
      <c r="AB29" s="208">
        <v>0</v>
      </c>
      <c r="AC29" s="208">
        <v>0</v>
      </c>
      <c r="AD29" s="208">
        <v>0</v>
      </c>
      <c r="AE29" s="208">
        <v>0</v>
      </c>
      <c r="AF29" s="208">
        <v>0</v>
      </c>
      <c r="AG29" s="208">
        <v>0</v>
      </c>
      <c r="AH29" s="208">
        <v>0</v>
      </c>
      <c r="AI29" s="208">
        <v>0</v>
      </c>
      <c r="AJ29" s="208">
        <v>0</v>
      </c>
      <c r="AK29" s="208">
        <v>0</v>
      </c>
      <c r="AL29" s="208">
        <v>0</v>
      </c>
      <c r="AM29" s="208">
        <v>0</v>
      </c>
      <c r="AN29" s="208">
        <v>0</v>
      </c>
      <c r="AO29" s="208">
        <v>0</v>
      </c>
      <c r="AP29" s="208">
        <v>0</v>
      </c>
      <c r="AQ29" s="208">
        <v>0</v>
      </c>
      <c r="AR29" s="208">
        <v>0</v>
      </c>
      <c r="AS29" s="208">
        <v>0</v>
      </c>
      <c r="AT29" s="208">
        <v>0</v>
      </c>
      <c r="AU29" s="208">
        <v>0</v>
      </c>
      <c r="AV29" s="208">
        <v>0</v>
      </c>
      <c r="AW29" s="208">
        <v>0</v>
      </c>
      <c r="AX29" s="208">
        <v>0</v>
      </c>
      <c r="AY29" s="208">
        <v>0</v>
      </c>
      <c r="AZ29" s="208">
        <v>0</v>
      </c>
      <c r="BA29" s="208">
        <v>0</v>
      </c>
      <c r="BB29" s="208">
        <v>0</v>
      </c>
      <c r="BC29" s="208">
        <v>0</v>
      </c>
      <c r="BD29" s="208">
        <v>0</v>
      </c>
      <c r="BE29" s="208">
        <v>0</v>
      </c>
      <c r="BF29" s="208">
        <v>0</v>
      </c>
      <c r="BG29" s="208">
        <v>0</v>
      </c>
      <c r="BH29" s="208">
        <v>0</v>
      </c>
      <c r="BI29" s="208">
        <v>0</v>
      </c>
      <c r="BJ29" s="208">
        <v>0</v>
      </c>
      <c r="BK29" s="208">
        <v>0</v>
      </c>
      <c r="BL29" s="208">
        <v>0</v>
      </c>
      <c r="BM29" s="208">
        <v>0</v>
      </c>
      <c r="BN29" s="208">
        <v>0</v>
      </c>
      <c r="BO29" s="208">
        <v>0</v>
      </c>
      <c r="BP29" s="208">
        <v>0</v>
      </c>
      <c r="BQ29" s="208">
        <v>0</v>
      </c>
      <c r="BR29" s="208">
        <v>0</v>
      </c>
      <c r="BS29" s="208">
        <v>0</v>
      </c>
      <c r="BT29" s="208">
        <v>0</v>
      </c>
      <c r="BU29" s="208">
        <v>0</v>
      </c>
      <c r="BV29" s="208">
        <v>0</v>
      </c>
      <c r="BW29" s="208">
        <v>0</v>
      </c>
      <c r="BX29" s="208">
        <v>0</v>
      </c>
      <c r="BY29" s="208">
        <v>0</v>
      </c>
      <c r="BZ29" s="208">
        <v>0</v>
      </c>
      <c r="CA29" s="208">
        <v>0</v>
      </c>
      <c r="CB29" s="208">
        <v>0</v>
      </c>
      <c r="CC29" s="208">
        <v>0</v>
      </c>
      <c r="CD29" s="209">
        <v>0</v>
      </c>
    </row>
    <row r="30" spans="1:82" x14ac:dyDescent="0.25">
      <c r="A30" s="30" t="s">
        <v>37</v>
      </c>
      <c r="B30" s="208">
        <v>0.43147000000000002</v>
      </c>
      <c r="C30" s="208">
        <v>0.43147000000000002</v>
      </c>
      <c r="D30" s="208">
        <v>0.43147000000000002</v>
      </c>
      <c r="E30" s="208">
        <v>0.43147000000000002</v>
      </c>
      <c r="F30" s="208">
        <v>0.43147000000000002</v>
      </c>
      <c r="G30" s="208">
        <v>0.43147000000000002</v>
      </c>
      <c r="H30" s="208">
        <v>0.43147000000000002</v>
      </c>
      <c r="I30" s="208">
        <v>0.43147000000000002</v>
      </c>
      <c r="J30" s="208">
        <v>0.43147000000000002</v>
      </c>
      <c r="K30" s="208">
        <v>0.43147000000000002</v>
      </c>
      <c r="L30" s="208">
        <v>0.43147000000000002</v>
      </c>
      <c r="M30" s="208">
        <v>0.43147000000000002</v>
      </c>
      <c r="N30" s="208">
        <v>0.43147000000000002</v>
      </c>
      <c r="O30" s="208">
        <v>0.43147000000000002</v>
      </c>
      <c r="P30" s="208">
        <v>0.43147000000000002</v>
      </c>
      <c r="Q30" s="208">
        <v>0.43147000000000002</v>
      </c>
      <c r="R30" s="208">
        <v>0.43147000000000002</v>
      </c>
      <c r="S30" s="208">
        <v>0.43147000000000002</v>
      </c>
      <c r="T30" s="208">
        <v>0.43147000000000002</v>
      </c>
      <c r="U30" s="208">
        <v>0.43147000000000002</v>
      </c>
      <c r="V30" s="208">
        <v>0.43147000000000002</v>
      </c>
      <c r="W30" s="208">
        <v>0.43147000000000002</v>
      </c>
      <c r="X30" s="208">
        <v>0.43147000000000002</v>
      </c>
      <c r="Y30" s="208">
        <v>0.43147000000000002</v>
      </c>
      <c r="Z30" s="208">
        <v>0.43147000000000002</v>
      </c>
      <c r="AA30" s="208">
        <v>0.43147000000000002</v>
      </c>
      <c r="AB30" s="208">
        <v>0.43147000000000002</v>
      </c>
      <c r="AC30" s="208">
        <v>0.43147000000000002</v>
      </c>
      <c r="AD30" s="208">
        <v>0.43147000000000002</v>
      </c>
      <c r="AE30" s="208">
        <v>0.43147000000000002</v>
      </c>
      <c r="AF30" s="208">
        <v>0.43147000000000002</v>
      </c>
      <c r="AG30" s="208">
        <v>0.43147000000000002</v>
      </c>
      <c r="AH30" s="208">
        <v>0.43147000000000002</v>
      </c>
      <c r="AI30" s="208">
        <v>0.43147000000000002</v>
      </c>
      <c r="AJ30" s="208">
        <v>0.43147000000000002</v>
      </c>
      <c r="AK30" s="208">
        <v>0.43147000000000002</v>
      </c>
      <c r="AL30" s="208">
        <v>0.43147000000000002</v>
      </c>
      <c r="AM30" s="208">
        <v>0.43147000000000002</v>
      </c>
      <c r="AN30" s="208">
        <v>0.43147000000000002</v>
      </c>
      <c r="AO30" s="208">
        <v>0.43147000000000002</v>
      </c>
      <c r="AP30" s="208">
        <v>0.43147000000000002</v>
      </c>
      <c r="AQ30" s="208">
        <v>0.43147000000000002</v>
      </c>
      <c r="AR30" s="208">
        <v>0.43147000000000002</v>
      </c>
      <c r="AS30" s="208">
        <v>0.43147000000000002</v>
      </c>
      <c r="AT30" s="208">
        <v>0.43147000000000002</v>
      </c>
      <c r="AU30" s="208">
        <v>0.43147000000000002</v>
      </c>
      <c r="AV30" s="208">
        <v>0.43147000000000002</v>
      </c>
      <c r="AW30" s="208">
        <v>0.43147000000000002</v>
      </c>
      <c r="AX30" s="208">
        <v>0.43147000000000002</v>
      </c>
      <c r="AY30" s="208">
        <v>0.43147000000000002</v>
      </c>
      <c r="AZ30" s="208">
        <v>0.43147000000000002</v>
      </c>
      <c r="BA30" s="208">
        <v>0.43147000000000002</v>
      </c>
      <c r="BB30" s="208">
        <v>0.43147000000000002</v>
      </c>
      <c r="BC30" s="208">
        <v>0.43147000000000002</v>
      </c>
      <c r="BD30" s="208">
        <v>0.43147000000000002</v>
      </c>
      <c r="BE30" s="208">
        <v>0.43147000000000002</v>
      </c>
      <c r="BF30" s="208">
        <v>0.43147000000000002</v>
      </c>
      <c r="BG30" s="208">
        <v>0.43147000000000002</v>
      </c>
      <c r="BH30" s="208">
        <v>0.43147000000000002</v>
      </c>
      <c r="BI30" s="208">
        <v>0.43147000000000002</v>
      </c>
      <c r="BJ30" s="208">
        <v>0.43147000000000002</v>
      </c>
      <c r="BK30" s="208">
        <v>0.43147000000000002</v>
      </c>
      <c r="BL30" s="208">
        <v>0.43147000000000002</v>
      </c>
      <c r="BM30" s="208">
        <v>0.43147000000000002</v>
      </c>
      <c r="BN30" s="208">
        <v>0.43147000000000002</v>
      </c>
      <c r="BO30" s="208">
        <v>0.43147000000000002</v>
      </c>
      <c r="BP30" s="208">
        <v>0.43147000000000002</v>
      </c>
      <c r="BQ30" s="208">
        <v>0.43147000000000002</v>
      </c>
      <c r="BR30" s="208">
        <v>0.43147000000000002</v>
      </c>
      <c r="BS30" s="208">
        <v>0.43147000000000002</v>
      </c>
      <c r="BT30" s="208">
        <v>0.43147000000000002</v>
      </c>
      <c r="BU30" s="208">
        <v>0.43147000000000002</v>
      </c>
      <c r="BV30" s="208">
        <v>0.43147000000000002</v>
      </c>
      <c r="BW30" s="208">
        <v>0.43147000000000002</v>
      </c>
      <c r="BX30" s="208">
        <v>0.43147000000000002</v>
      </c>
      <c r="BY30" s="208">
        <v>0.43147000000000002</v>
      </c>
      <c r="BZ30" s="208">
        <v>0.43147000000000002</v>
      </c>
      <c r="CA30" s="208">
        <v>0.43147000000000002</v>
      </c>
      <c r="CB30" s="208">
        <v>0.43147000000000002</v>
      </c>
      <c r="CC30" s="208">
        <v>0.43147000000000002</v>
      </c>
      <c r="CD30" s="209">
        <v>0.43147000000000002</v>
      </c>
    </row>
    <row r="31" spans="1:82" x14ac:dyDescent="0.25">
      <c r="A31" s="32" t="s">
        <v>38</v>
      </c>
      <c r="B31" s="208">
        <v>0.97921000000000002</v>
      </c>
      <c r="C31" s="208">
        <v>0.97921000000000002</v>
      </c>
      <c r="D31" s="208">
        <v>0.97921000000000002</v>
      </c>
      <c r="E31" s="208">
        <v>0.97921000000000002</v>
      </c>
      <c r="F31" s="208">
        <v>0.97921000000000002</v>
      </c>
      <c r="G31" s="208">
        <v>0.97921000000000002</v>
      </c>
      <c r="H31" s="208">
        <v>0.97921000000000002</v>
      </c>
      <c r="I31" s="208">
        <v>0.97921000000000002</v>
      </c>
      <c r="J31" s="208">
        <v>0.97921000000000002</v>
      </c>
      <c r="K31" s="208">
        <v>0.97921000000000002</v>
      </c>
      <c r="L31" s="208">
        <v>0.97921000000000002</v>
      </c>
      <c r="M31" s="208">
        <v>0.97921000000000002</v>
      </c>
      <c r="N31" s="208">
        <v>0.97921000000000002</v>
      </c>
      <c r="O31" s="208">
        <v>0.97921000000000002</v>
      </c>
      <c r="P31" s="208">
        <v>0.97921000000000002</v>
      </c>
      <c r="Q31" s="208">
        <v>0.97921000000000002</v>
      </c>
      <c r="R31" s="208">
        <v>0.97921000000000002</v>
      </c>
      <c r="S31" s="208">
        <v>0.97921000000000002</v>
      </c>
      <c r="T31" s="208">
        <v>0.97921000000000002</v>
      </c>
      <c r="U31" s="208">
        <v>0.97921000000000002</v>
      </c>
      <c r="V31" s="208">
        <v>0.97921000000000002</v>
      </c>
      <c r="W31" s="208">
        <v>0.97921000000000002</v>
      </c>
      <c r="X31" s="208">
        <v>0.97921000000000002</v>
      </c>
      <c r="Y31" s="208">
        <v>0.97921000000000002</v>
      </c>
      <c r="Z31" s="208">
        <v>0.97921000000000002</v>
      </c>
      <c r="AA31" s="208">
        <v>0.97921000000000002</v>
      </c>
      <c r="AB31" s="208">
        <v>0.97921000000000002</v>
      </c>
      <c r="AC31" s="208">
        <v>0.97921000000000002</v>
      </c>
      <c r="AD31" s="208">
        <v>0.97921000000000002</v>
      </c>
      <c r="AE31" s="208">
        <v>0.97921000000000002</v>
      </c>
      <c r="AF31" s="208">
        <v>0.97921000000000002</v>
      </c>
      <c r="AG31" s="208">
        <v>0.97921000000000002</v>
      </c>
      <c r="AH31" s="208">
        <v>0.97921000000000002</v>
      </c>
      <c r="AI31" s="208">
        <v>0.97921000000000002</v>
      </c>
      <c r="AJ31" s="208">
        <v>0.97921000000000002</v>
      </c>
      <c r="AK31" s="208">
        <v>0.97921000000000002</v>
      </c>
      <c r="AL31" s="208">
        <v>0.97921000000000002</v>
      </c>
      <c r="AM31" s="208">
        <v>0.97921000000000002</v>
      </c>
      <c r="AN31" s="208">
        <v>0.97921000000000002</v>
      </c>
      <c r="AO31" s="208">
        <v>0.97921000000000002</v>
      </c>
      <c r="AP31" s="208">
        <v>0.97921000000000002</v>
      </c>
      <c r="AQ31" s="208">
        <v>0.97921000000000002</v>
      </c>
      <c r="AR31" s="208">
        <v>0.97921000000000002</v>
      </c>
      <c r="AS31" s="208">
        <v>0.97921000000000002</v>
      </c>
      <c r="AT31" s="208">
        <v>0.97921000000000002</v>
      </c>
      <c r="AU31" s="208">
        <v>0.97921000000000002</v>
      </c>
      <c r="AV31" s="208">
        <v>0.97921000000000002</v>
      </c>
      <c r="AW31" s="208">
        <v>0.97921000000000002</v>
      </c>
      <c r="AX31" s="208">
        <v>0.97921000000000002</v>
      </c>
      <c r="AY31" s="208">
        <v>0.97921000000000002</v>
      </c>
      <c r="AZ31" s="208">
        <v>0.97921000000000002</v>
      </c>
      <c r="BA31" s="208">
        <v>0.97921000000000002</v>
      </c>
      <c r="BB31" s="208">
        <v>0.97921000000000002</v>
      </c>
      <c r="BC31" s="208">
        <v>0.97921000000000002</v>
      </c>
      <c r="BD31" s="208">
        <v>0.97921000000000002</v>
      </c>
      <c r="BE31" s="208">
        <v>0.97921000000000002</v>
      </c>
      <c r="BF31" s="208">
        <v>0.97921000000000002</v>
      </c>
      <c r="BG31" s="208">
        <v>0.97921000000000002</v>
      </c>
      <c r="BH31" s="208">
        <v>0.97921000000000002</v>
      </c>
      <c r="BI31" s="208">
        <v>0.97921000000000002</v>
      </c>
      <c r="BJ31" s="208">
        <v>0.97921000000000002</v>
      </c>
      <c r="BK31" s="208">
        <v>0.97921000000000002</v>
      </c>
      <c r="BL31" s="208">
        <v>0.97921000000000002</v>
      </c>
      <c r="BM31" s="208">
        <v>0.97921000000000002</v>
      </c>
      <c r="BN31" s="208">
        <v>0.97921000000000002</v>
      </c>
      <c r="BO31" s="208">
        <v>0.97921000000000002</v>
      </c>
      <c r="BP31" s="208">
        <v>0.97921000000000002</v>
      </c>
      <c r="BQ31" s="208">
        <v>0.97921000000000002</v>
      </c>
      <c r="BR31" s="208">
        <v>0.97921000000000002</v>
      </c>
      <c r="BS31" s="208">
        <v>0.97921000000000002</v>
      </c>
      <c r="BT31" s="208">
        <v>0.97921000000000002</v>
      </c>
      <c r="BU31" s="208">
        <v>0.97921000000000002</v>
      </c>
      <c r="BV31" s="208">
        <v>0.97921000000000002</v>
      </c>
      <c r="BW31" s="208">
        <v>0.97921000000000002</v>
      </c>
      <c r="BX31" s="208">
        <v>0.97921000000000002</v>
      </c>
      <c r="BY31" s="208">
        <v>0.97921000000000002</v>
      </c>
      <c r="BZ31" s="208">
        <v>0.97921000000000002</v>
      </c>
      <c r="CA31" s="208">
        <v>0.97921000000000002</v>
      </c>
      <c r="CB31" s="208">
        <v>0.97921000000000002</v>
      </c>
      <c r="CC31" s="208">
        <v>0.97921000000000002</v>
      </c>
      <c r="CD31" s="209">
        <v>0.97921000000000002</v>
      </c>
    </row>
    <row r="32" spans="1:82" x14ac:dyDescent="0.25">
      <c r="A32" s="32" t="s">
        <v>39</v>
      </c>
      <c r="B32" s="208">
        <v>1</v>
      </c>
      <c r="C32" s="208">
        <v>1</v>
      </c>
      <c r="D32" s="208">
        <v>1</v>
      </c>
      <c r="E32" s="208">
        <v>1</v>
      </c>
      <c r="F32" s="208">
        <v>1</v>
      </c>
      <c r="G32" s="208">
        <v>1</v>
      </c>
      <c r="H32" s="208">
        <v>1</v>
      </c>
      <c r="I32" s="208">
        <v>1</v>
      </c>
      <c r="J32" s="208">
        <v>1</v>
      </c>
      <c r="K32" s="208">
        <v>1</v>
      </c>
      <c r="L32" s="208">
        <v>1</v>
      </c>
      <c r="M32" s="208">
        <v>1</v>
      </c>
      <c r="N32" s="208">
        <v>1</v>
      </c>
      <c r="O32" s="208">
        <v>1</v>
      </c>
      <c r="P32" s="208">
        <v>1</v>
      </c>
      <c r="Q32" s="208">
        <v>1</v>
      </c>
      <c r="R32" s="208">
        <v>1</v>
      </c>
      <c r="S32" s="208">
        <v>1</v>
      </c>
      <c r="T32" s="208">
        <v>1</v>
      </c>
      <c r="U32" s="208">
        <v>1</v>
      </c>
      <c r="V32" s="208">
        <v>1</v>
      </c>
      <c r="W32" s="208">
        <v>1</v>
      </c>
      <c r="X32" s="208">
        <v>1</v>
      </c>
      <c r="Y32" s="208">
        <v>1</v>
      </c>
      <c r="Z32" s="208">
        <v>1</v>
      </c>
      <c r="AA32" s="208">
        <v>1</v>
      </c>
      <c r="AB32" s="208">
        <v>1</v>
      </c>
      <c r="AC32" s="208">
        <v>1</v>
      </c>
      <c r="AD32" s="208">
        <v>1</v>
      </c>
      <c r="AE32" s="208">
        <v>1</v>
      </c>
      <c r="AF32" s="208">
        <v>1</v>
      </c>
      <c r="AG32" s="208">
        <v>1</v>
      </c>
      <c r="AH32" s="208">
        <v>1</v>
      </c>
      <c r="AI32" s="208">
        <v>1</v>
      </c>
      <c r="AJ32" s="208">
        <v>1</v>
      </c>
      <c r="AK32" s="208">
        <v>1</v>
      </c>
      <c r="AL32" s="208">
        <v>1</v>
      </c>
      <c r="AM32" s="208">
        <v>1</v>
      </c>
      <c r="AN32" s="208">
        <v>1</v>
      </c>
      <c r="AO32" s="208">
        <v>1</v>
      </c>
      <c r="AP32" s="208">
        <v>1</v>
      </c>
      <c r="AQ32" s="208">
        <v>1</v>
      </c>
      <c r="AR32" s="208">
        <v>1</v>
      </c>
      <c r="AS32" s="208">
        <v>1</v>
      </c>
      <c r="AT32" s="208">
        <v>1</v>
      </c>
      <c r="AU32" s="208">
        <v>1</v>
      </c>
      <c r="AV32" s="208">
        <v>1</v>
      </c>
      <c r="AW32" s="208">
        <v>1</v>
      </c>
      <c r="AX32" s="208">
        <v>1</v>
      </c>
      <c r="AY32" s="208">
        <v>1</v>
      </c>
      <c r="AZ32" s="208">
        <v>1</v>
      </c>
      <c r="BA32" s="208">
        <v>1</v>
      </c>
      <c r="BB32" s="208">
        <v>1</v>
      </c>
      <c r="BC32" s="208">
        <v>1</v>
      </c>
      <c r="BD32" s="208">
        <v>1</v>
      </c>
      <c r="BE32" s="208">
        <v>1</v>
      </c>
      <c r="BF32" s="208">
        <v>1</v>
      </c>
      <c r="BG32" s="208">
        <v>1</v>
      </c>
      <c r="BH32" s="208">
        <v>1</v>
      </c>
      <c r="BI32" s="208">
        <v>1</v>
      </c>
      <c r="BJ32" s="208">
        <v>1</v>
      </c>
      <c r="BK32" s="208">
        <v>1</v>
      </c>
      <c r="BL32" s="208">
        <v>1</v>
      </c>
      <c r="BM32" s="208">
        <v>1</v>
      </c>
      <c r="BN32" s="208">
        <v>1</v>
      </c>
      <c r="BO32" s="208">
        <v>1</v>
      </c>
      <c r="BP32" s="208">
        <v>1</v>
      </c>
      <c r="BQ32" s="208">
        <v>1</v>
      </c>
      <c r="BR32" s="208">
        <v>1</v>
      </c>
      <c r="BS32" s="208">
        <v>1</v>
      </c>
      <c r="BT32" s="208">
        <v>1</v>
      </c>
      <c r="BU32" s="208">
        <v>1</v>
      </c>
      <c r="BV32" s="208">
        <v>1</v>
      </c>
      <c r="BW32" s="208">
        <v>1</v>
      </c>
      <c r="BX32" s="208">
        <v>1</v>
      </c>
      <c r="BY32" s="208">
        <v>1</v>
      </c>
      <c r="BZ32" s="208">
        <v>1</v>
      </c>
      <c r="CA32" s="208">
        <v>1</v>
      </c>
      <c r="CB32" s="208">
        <v>1</v>
      </c>
      <c r="CC32" s="208">
        <v>1</v>
      </c>
      <c r="CD32" s="209">
        <v>1</v>
      </c>
    </row>
    <row r="33" spans="1:82" x14ac:dyDescent="0.25">
      <c r="A33" s="32" t="s">
        <v>40</v>
      </c>
      <c r="B33" s="208">
        <v>0.84889000000000003</v>
      </c>
      <c r="C33" s="208">
        <v>0.84889000000000003</v>
      </c>
      <c r="D33" s="208">
        <v>0.84889000000000003</v>
      </c>
      <c r="E33" s="208">
        <v>0.84889000000000003</v>
      </c>
      <c r="F33" s="208">
        <v>0.84889000000000003</v>
      </c>
      <c r="G33" s="208">
        <v>0.84889000000000003</v>
      </c>
      <c r="H33" s="208">
        <v>0.84889000000000003</v>
      </c>
      <c r="I33" s="208">
        <v>0.84889000000000003</v>
      </c>
      <c r="J33" s="208">
        <v>0.84889000000000003</v>
      </c>
      <c r="K33" s="208">
        <v>0.84889000000000003</v>
      </c>
      <c r="L33" s="208">
        <v>0.84889000000000003</v>
      </c>
      <c r="M33" s="208">
        <v>0.84889000000000003</v>
      </c>
      <c r="N33" s="208">
        <v>0.84889000000000003</v>
      </c>
      <c r="O33" s="208">
        <v>0.84889000000000003</v>
      </c>
      <c r="P33" s="208">
        <v>0.84889000000000003</v>
      </c>
      <c r="Q33" s="208">
        <v>0.84889000000000003</v>
      </c>
      <c r="R33" s="208">
        <v>0.84889000000000003</v>
      </c>
      <c r="S33" s="208">
        <v>0.84889000000000003</v>
      </c>
      <c r="T33" s="208">
        <v>0.84889000000000003</v>
      </c>
      <c r="U33" s="208">
        <v>0.84889000000000003</v>
      </c>
      <c r="V33" s="208">
        <v>0.84889000000000003</v>
      </c>
      <c r="W33" s="208">
        <v>0.84889000000000003</v>
      </c>
      <c r="X33" s="208">
        <v>0.84889000000000003</v>
      </c>
      <c r="Y33" s="208">
        <v>0.84889000000000003</v>
      </c>
      <c r="Z33" s="208">
        <v>0.84889000000000003</v>
      </c>
      <c r="AA33" s="208">
        <v>0.84889000000000003</v>
      </c>
      <c r="AB33" s="208">
        <v>0.84889000000000003</v>
      </c>
      <c r="AC33" s="208">
        <v>0.84889000000000003</v>
      </c>
      <c r="AD33" s="208">
        <v>0.84889000000000003</v>
      </c>
      <c r="AE33" s="208">
        <v>0.84889000000000003</v>
      </c>
      <c r="AF33" s="208">
        <v>0.84889000000000003</v>
      </c>
      <c r="AG33" s="208">
        <v>0.84889000000000003</v>
      </c>
      <c r="AH33" s="208">
        <v>0.84889000000000003</v>
      </c>
      <c r="AI33" s="208">
        <v>0.84889000000000003</v>
      </c>
      <c r="AJ33" s="208">
        <v>0.84889000000000003</v>
      </c>
      <c r="AK33" s="208">
        <v>0.84889000000000003</v>
      </c>
      <c r="AL33" s="208">
        <v>0.84889000000000003</v>
      </c>
      <c r="AM33" s="208">
        <v>0.84889000000000003</v>
      </c>
      <c r="AN33" s="208">
        <v>0.84889000000000003</v>
      </c>
      <c r="AO33" s="208">
        <v>0.84889000000000003</v>
      </c>
      <c r="AP33" s="208">
        <v>0.84889000000000003</v>
      </c>
      <c r="AQ33" s="208">
        <v>0.84889000000000003</v>
      </c>
      <c r="AR33" s="208">
        <v>0.84889000000000003</v>
      </c>
      <c r="AS33" s="208">
        <v>0.84889000000000003</v>
      </c>
      <c r="AT33" s="208">
        <v>0.84889000000000003</v>
      </c>
      <c r="AU33" s="208">
        <v>0.84889000000000003</v>
      </c>
      <c r="AV33" s="208">
        <v>0.84889000000000003</v>
      </c>
      <c r="AW33" s="208">
        <v>0.84889000000000003</v>
      </c>
      <c r="AX33" s="208">
        <v>0.84889000000000003</v>
      </c>
      <c r="AY33" s="208">
        <v>0.84889000000000003</v>
      </c>
      <c r="AZ33" s="208">
        <v>0.84889000000000003</v>
      </c>
      <c r="BA33" s="208">
        <v>0.84889000000000003</v>
      </c>
      <c r="BB33" s="208">
        <v>0.84889000000000003</v>
      </c>
      <c r="BC33" s="208">
        <v>0.84889000000000003</v>
      </c>
      <c r="BD33" s="208">
        <v>0.84889000000000003</v>
      </c>
      <c r="BE33" s="208">
        <v>0.84889000000000003</v>
      </c>
      <c r="BF33" s="208">
        <v>0.84889000000000003</v>
      </c>
      <c r="BG33" s="208">
        <v>0.84889000000000003</v>
      </c>
      <c r="BH33" s="208">
        <v>0.84889000000000003</v>
      </c>
      <c r="BI33" s="208">
        <v>0.84889000000000003</v>
      </c>
      <c r="BJ33" s="208">
        <v>0.84889000000000003</v>
      </c>
      <c r="BK33" s="208">
        <v>0.84889000000000003</v>
      </c>
      <c r="BL33" s="208">
        <v>0.84889000000000003</v>
      </c>
      <c r="BM33" s="208">
        <v>0.84889000000000003</v>
      </c>
      <c r="BN33" s="208">
        <v>0.84889000000000003</v>
      </c>
      <c r="BO33" s="208">
        <v>0.84889000000000003</v>
      </c>
      <c r="BP33" s="208">
        <v>0.84889000000000003</v>
      </c>
      <c r="BQ33" s="208">
        <v>0.84889000000000003</v>
      </c>
      <c r="BR33" s="208">
        <v>0.84889000000000003</v>
      </c>
      <c r="BS33" s="208">
        <v>0.84889000000000003</v>
      </c>
      <c r="BT33" s="208">
        <v>0.84889000000000003</v>
      </c>
      <c r="BU33" s="208">
        <v>0.84889000000000003</v>
      </c>
      <c r="BV33" s="208">
        <v>0.84889000000000003</v>
      </c>
      <c r="BW33" s="208">
        <v>0.84889000000000003</v>
      </c>
      <c r="BX33" s="208">
        <v>0.84889000000000003</v>
      </c>
      <c r="BY33" s="208">
        <v>0.84889000000000003</v>
      </c>
      <c r="BZ33" s="208">
        <v>0.84889000000000003</v>
      </c>
      <c r="CA33" s="208">
        <v>0.84889000000000003</v>
      </c>
      <c r="CB33" s="208">
        <v>0.84889000000000003</v>
      </c>
      <c r="CC33" s="208">
        <v>0.84889000000000003</v>
      </c>
      <c r="CD33" s="209">
        <v>0.84889000000000003</v>
      </c>
    </row>
    <row r="34" spans="1:82" x14ac:dyDescent="0.25">
      <c r="A34" s="32" t="s">
        <v>41</v>
      </c>
      <c r="B34" s="208">
        <v>0.68445</v>
      </c>
      <c r="C34" s="208">
        <v>0.68445</v>
      </c>
      <c r="D34" s="208">
        <v>0.68445</v>
      </c>
      <c r="E34" s="208">
        <v>0.68445</v>
      </c>
      <c r="F34" s="208">
        <v>0.68445</v>
      </c>
      <c r="G34" s="208">
        <v>0.68445</v>
      </c>
      <c r="H34" s="208">
        <v>0.68445</v>
      </c>
      <c r="I34" s="208">
        <v>0.68445</v>
      </c>
      <c r="J34" s="208">
        <v>0.68445</v>
      </c>
      <c r="K34" s="208">
        <v>0.68445</v>
      </c>
      <c r="L34" s="208">
        <v>0.68445</v>
      </c>
      <c r="M34" s="208">
        <v>0.68445</v>
      </c>
      <c r="N34" s="208">
        <v>0.68445</v>
      </c>
      <c r="O34" s="208">
        <v>0.68445</v>
      </c>
      <c r="P34" s="208">
        <v>0.68445</v>
      </c>
      <c r="Q34" s="208">
        <v>0.68445</v>
      </c>
      <c r="R34" s="208">
        <v>0.68445</v>
      </c>
      <c r="S34" s="208">
        <v>0.68445</v>
      </c>
      <c r="T34" s="208">
        <v>0.68445</v>
      </c>
      <c r="U34" s="208">
        <v>0.68445</v>
      </c>
      <c r="V34" s="208">
        <v>0.68445</v>
      </c>
      <c r="W34" s="208">
        <v>0.68445</v>
      </c>
      <c r="X34" s="208">
        <v>0.68445</v>
      </c>
      <c r="Y34" s="208">
        <v>0.68445</v>
      </c>
      <c r="Z34" s="208">
        <v>0.68445</v>
      </c>
      <c r="AA34" s="208">
        <v>0.68445</v>
      </c>
      <c r="AB34" s="208">
        <v>0.68445</v>
      </c>
      <c r="AC34" s="208">
        <v>0.68445</v>
      </c>
      <c r="AD34" s="208">
        <v>0.68445</v>
      </c>
      <c r="AE34" s="208">
        <v>0.68445</v>
      </c>
      <c r="AF34" s="208">
        <v>0.68445</v>
      </c>
      <c r="AG34" s="208">
        <v>0.68445</v>
      </c>
      <c r="AH34" s="208">
        <v>0.68445</v>
      </c>
      <c r="AI34" s="208">
        <v>0.68445</v>
      </c>
      <c r="AJ34" s="208">
        <v>0.68445</v>
      </c>
      <c r="AK34" s="208">
        <v>0.68445</v>
      </c>
      <c r="AL34" s="208">
        <v>0.68445</v>
      </c>
      <c r="AM34" s="208">
        <v>0.68445</v>
      </c>
      <c r="AN34" s="208">
        <v>0.68445</v>
      </c>
      <c r="AO34" s="208">
        <v>0.68445</v>
      </c>
      <c r="AP34" s="208">
        <v>0.68445</v>
      </c>
      <c r="AQ34" s="208">
        <v>0.68445</v>
      </c>
      <c r="AR34" s="208">
        <v>0.68445</v>
      </c>
      <c r="AS34" s="208">
        <v>0.68445</v>
      </c>
      <c r="AT34" s="208">
        <v>0.68445</v>
      </c>
      <c r="AU34" s="208">
        <v>0.68445</v>
      </c>
      <c r="AV34" s="208">
        <v>0.68445</v>
      </c>
      <c r="AW34" s="208">
        <v>0.68445</v>
      </c>
      <c r="AX34" s="208">
        <v>0.68445</v>
      </c>
      <c r="AY34" s="208">
        <v>0.68445</v>
      </c>
      <c r="AZ34" s="208">
        <v>0.68445</v>
      </c>
      <c r="BA34" s="208">
        <v>0.68445</v>
      </c>
      <c r="BB34" s="208">
        <v>0.68445</v>
      </c>
      <c r="BC34" s="208">
        <v>0.68445</v>
      </c>
      <c r="BD34" s="208">
        <v>0.68445</v>
      </c>
      <c r="BE34" s="208">
        <v>0.68445</v>
      </c>
      <c r="BF34" s="208">
        <v>0.68445</v>
      </c>
      <c r="BG34" s="208">
        <v>0.68445</v>
      </c>
      <c r="BH34" s="208">
        <v>0.68445</v>
      </c>
      <c r="BI34" s="208">
        <v>0.68445</v>
      </c>
      <c r="BJ34" s="208">
        <v>0.68445</v>
      </c>
      <c r="BK34" s="208">
        <v>0.68445</v>
      </c>
      <c r="BL34" s="208">
        <v>0.68445</v>
      </c>
      <c r="BM34" s="208">
        <v>0.68445</v>
      </c>
      <c r="BN34" s="208">
        <v>0.68445</v>
      </c>
      <c r="BO34" s="208">
        <v>0.68445</v>
      </c>
      <c r="BP34" s="208">
        <v>0.68445</v>
      </c>
      <c r="BQ34" s="208">
        <v>0.68445</v>
      </c>
      <c r="BR34" s="208">
        <v>0.68445</v>
      </c>
      <c r="BS34" s="208">
        <v>0.68445</v>
      </c>
      <c r="BT34" s="208">
        <v>0.68445</v>
      </c>
      <c r="BU34" s="208">
        <v>0.68445</v>
      </c>
      <c r="BV34" s="208">
        <v>0.68445</v>
      </c>
      <c r="BW34" s="208">
        <v>0.68445</v>
      </c>
      <c r="BX34" s="208">
        <v>0.68445</v>
      </c>
      <c r="BY34" s="208">
        <v>0.68445</v>
      </c>
      <c r="BZ34" s="208">
        <v>0.68445</v>
      </c>
      <c r="CA34" s="208">
        <v>0.68445</v>
      </c>
      <c r="CB34" s="208">
        <v>0.68445</v>
      </c>
      <c r="CC34" s="208">
        <v>0.68445</v>
      </c>
      <c r="CD34" s="209">
        <v>0.68445</v>
      </c>
    </row>
    <row r="35" spans="1:82" x14ac:dyDescent="0.25">
      <c r="A35" s="32" t="s">
        <v>42</v>
      </c>
      <c r="B35" s="208">
        <v>0.55079</v>
      </c>
      <c r="C35" s="208">
        <v>0.55079</v>
      </c>
      <c r="D35" s="208">
        <v>0.55079</v>
      </c>
      <c r="E35" s="208">
        <v>0.55079</v>
      </c>
      <c r="F35" s="208">
        <v>0.55079</v>
      </c>
      <c r="G35" s="208">
        <v>0.55079</v>
      </c>
      <c r="H35" s="208">
        <v>0.55079</v>
      </c>
      <c r="I35" s="208">
        <v>0.55079</v>
      </c>
      <c r="J35" s="208">
        <v>0.55079</v>
      </c>
      <c r="K35" s="208">
        <v>0.55079</v>
      </c>
      <c r="L35" s="208">
        <v>0.55079</v>
      </c>
      <c r="M35" s="208">
        <v>0.55079</v>
      </c>
      <c r="N35" s="208">
        <v>0.55079</v>
      </c>
      <c r="O35" s="208">
        <v>0.55079</v>
      </c>
      <c r="P35" s="208">
        <v>0.55079</v>
      </c>
      <c r="Q35" s="208">
        <v>0.55079</v>
      </c>
      <c r="R35" s="208">
        <v>0.55079</v>
      </c>
      <c r="S35" s="208">
        <v>0.55079</v>
      </c>
      <c r="T35" s="208">
        <v>0.55079</v>
      </c>
      <c r="U35" s="208">
        <v>0.55079</v>
      </c>
      <c r="V35" s="208">
        <v>0.55079</v>
      </c>
      <c r="W35" s="208">
        <v>0.55079</v>
      </c>
      <c r="X35" s="208">
        <v>0.55079</v>
      </c>
      <c r="Y35" s="208">
        <v>0.55079</v>
      </c>
      <c r="Z35" s="208">
        <v>0.55079</v>
      </c>
      <c r="AA35" s="208">
        <v>0.55079</v>
      </c>
      <c r="AB35" s="208">
        <v>0.55079</v>
      </c>
      <c r="AC35" s="208">
        <v>0.55079</v>
      </c>
      <c r="AD35" s="208">
        <v>0.55079</v>
      </c>
      <c r="AE35" s="208">
        <v>0.55079</v>
      </c>
      <c r="AF35" s="208">
        <v>0.55079</v>
      </c>
      <c r="AG35" s="208">
        <v>0.55079</v>
      </c>
      <c r="AH35" s="208">
        <v>0.55079</v>
      </c>
      <c r="AI35" s="208">
        <v>0.55079</v>
      </c>
      <c r="AJ35" s="208">
        <v>0.55079</v>
      </c>
      <c r="AK35" s="208">
        <v>0.55079</v>
      </c>
      <c r="AL35" s="208">
        <v>0.55079</v>
      </c>
      <c r="AM35" s="208">
        <v>0.55079</v>
      </c>
      <c r="AN35" s="208">
        <v>0.55079</v>
      </c>
      <c r="AO35" s="208">
        <v>0.55079</v>
      </c>
      <c r="AP35" s="208">
        <v>0.55079</v>
      </c>
      <c r="AQ35" s="208">
        <v>0.55079</v>
      </c>
      <c r="AR35" s="208">
        <v>0.55079</v>
      </c>
      <c r="AS35" s="208">
        <v>0.55079</v>
      </c>
      <c r="AT35" s="208">
        <v>0.55079</v>
      </c>
      <c r="AU35" s="208">
        <v>0.55079</v>
      </c>
      <c r="AV35" s="208">
        <v>0.55079</v>
      </c>
      <c r="AW35" s="208">
        <v>0.55079</v>
      </c>
      <c r="AX35" s="208">
        <v>0.55079</v>
      </c>
      <c r="AY35" s="208">
        <v>0.55079</v>
      </c>
      <c r="AZ35" s="208">
        <v>0.55079</v>
      </c>
      <c r="BA35" s="208">
        <v>0.55079</v>
      </c>
      <c r="BB35" s="208">
        <v>0.55079</v>
      </c>
      <c r="BC35" s="208">
        <v>0.55079</v>
      </c>
      <c r="BD35" s="208">
        <v>0.55079</v>
      </c>
      <c r="BE35" s="208">
        <v>0.55079</v>
      </c>
      <c r="BF35" s="208">
        <v>0.55079</v>
      </c>
      <c r="BG35" s="208">
        <v>0.55079</v>
      </c>
      <c r="BH35" s="208">
        <v>0.55079</v>
      </c>
      <c r="BI35" s="208">
        <v>0.55079</v>
      </c>
      <c r="BJ35" s="208">
        <v>0.55079</v>
      </c>
      <c r="BK35" s="208">
        <v>0.55079</v>
      </c>
      <c r="BL35" s="208">
        <v>0.55079</v>
      </c>
      <c r="BM35" s="208">
        <v>0.55079</v>
      </c>
      <c r="BN35" s="208">
        <v>0.55079</v>
      </c>
      <c r="BO35" s="208">
        <v>0.55079</v>
      </c>
      <c r="BP35" s="208">
        <v>0.55079</v>
      </c>
      <c r="BQ35" s="208">
        <v>0.55079</v>
      </c>
      <c r="BR35" s="208">
        <v>0.55079</v>
      </c>
      <c r="BS35" s="208">
        <v>0.55079</v>
      </c>
      <c r="BT35" s="208">
        <v>0.55079</v>
      </c>
      <c r="BU35" s="208">
        <v>0.55079</v>
      </c>
      <c r="BV35" s="208">
        <v>0.55079</v>
      </c>
      <c r="BW35" s="208">
        <v>0.55079</v>
      </c>
      <c r="BX35" s="208">
        <v>0.55079</v>
      </c>
      <c r="BY35" s="208">
        <v>0.55079</v>
      </c>
      <c r="BZ35" s="208">
        <v>0.55079</v>
      </c>
      <c r="CA35" s="208">
        <v>0.55079</v>
      </c>
      <c r="CB35" s="208">
        <v>0.55079</v>
      </c>
      <c r="CC35" s="208">
        <v>0.55079</v>
      </c>
      <c r="CD35" s="209">
        <v>0.55079</v>
      </c>
    </row>
    <row r="36" spans="1:82" x14ac:dyDescent="0.25">
      <c r="A36" s="32" t="s">
        <v>43</v>
      </c>
      <c r="B36" s="208">
        <v>0.44025999999999998</v>
      </c>
      <c r="C36" s="208">
        <v>0.44025999999999998</v>
      </c>
      <c r="D36" s="208">
        <v>0.44025999999999998</v>
      </c>
      <c r="E36" s="208">
        <v>0.44025999999999998</v>
      </c>
      <c r="F36" s="208">
        <v>0.44025999999999998</v>
      </c>
      <c r="G36" s="208">
        <v>0.44025999999999998</v>
      </c>
      <c r="H36" s="208">
        <v>0.44025999999999998</v>
      </c>
      <c r="I36" s="208">
        <v>0.44025999999999998</v>
      </c>
      <c r="J36" s="208">
        <v>0.44025999999999998</v>
      </c>
      <c r="K36" s="208">
        <v>0.44025999999999998</v>
      </c>
      <c r="L36" s="208">
        <v>0.44025999999999998</v>
      </c>
      <c r="M36" s="208">
        <v>0.44025999999999998</v>
      </c>
      <c r="N36" s="208">
        <v>0.44025999999999998</v>
      </c>
      <c r="O36" s="208">
        <v>0.44025999999999998</v>
      </c>
      <c r="P36" s="208">
        <v>0.44025999999999998</v>
      </c>
      <c r="Q36" s="208">
        <v>0.44025999999999998</v>
      </c>
      <c r="R36" s="208">
        <v>0.44025999999999998</v>
      </c>
      <c r="S36" s="208">
        <v>0.44025999999999998</v>
      </c>
      <c r="T36" s="208">
        <v>0.44025999999999998</v>
      </c>
      <c r="U36" s="208">
        <v>0.44025999999999998</v>
      </c>
      <c r="V36" s="208">
        <v>0.44025999999999998</v>
      </c>
      <c r="W36" s="208">
        <v>0.44025999999999998</v>
      </c>
      <c r="X36" s="208">
        <v>0.44025999999999998</v>
      </c>
      <c r="Y36" s="208">
        <v>0.44025999999999998</v>
      </c>
      <c r="Z36" s="208">
        <v>0.44025999999999998</v>
      </c>
      <c r="AA36" s="208">
        <v>0.44025999999999998</v>
      </c>
      <c r="AB36" s="208">
        <v>0.44025999999999998</v>
      </c>
      <c r="AC36" s="208">
        <v>0.44025999999999998</v>
      </c>
      <c r="AD36" s="208">
        <v>0.44025999999999998</v>
      </c>
      <c r="AE36" s="208">
        <v>0.44025999999999998</v>
      </c>
      <c r="AF36" s="208">
        <v>0.44025999999999998</v>
      </c>
      <c r="AG36" s="208">
        <v>0.44025999999999998</v>
      </c>
      <c r="AH36" s="208">
        <v>0.44025999999999998</v>
      </c>
      <c r="AI36" s="208">
        <v>0.44025999999999998</v>
      </c>
      <c r="AJ36" s="208">
        <v>0.44025999999999998</v>
      </c>
      <c r="AK36" s="208">
        <v>0.44025999999999998</v>
      </c>
      <c r="AL36" s="208">
        <v>0.44025999999999998</v>
      </c>
      <c r="AM36" s="208">
        <v>0.44025999999999998</v>
      </c>
      <c r="AN36" s="208">
        <v>0.44025999999999998</v>
      </c>
      <c r="AO36" s="208">
        <v>0.44025999999999998</v>
      </c>
      <c r="AP36" s="208">
        <v>0.44025999999999998</v>
      </c>
      <c r="AQ36" s="208">
        <v>0.44025999999999998</v>
      </c>
      <c r="AR36" s="208">
        <v>0.44025999999999998</v>
      </c>
      <c r="AS36" s="208">
        <v>0.44025999999999998</v>
      </c>
      <c r="AT36" s="208">
        <v>0.44025999999999998</v>
      </c>
      <c r="AU36" s="208">
        <v>0.44025999999999998</v>
      </c>
      <c r="AV36" s="208">
        <v>0.44025999999999998</v>
      </c>
      <c r="AW36" s="208">
        <v>0.44025999999999998</v>
      </c>
      <c r="AX36" s="208">
        <v>0.44025999999999998</v>
      </c>
      <c r="AY36" s="208">
        <v>0.44025999999999998</v>
      </c>
      <c r="AZ36" s="208">
        <v>0.44025999999999998</v>
      </c>
      <c r="BA36" s="208">
        <v>0.44025999999999998</v>
      </c>
      <c r="BB36" s="208">
        <v>0.44025999999999998</v>
      </c>
      <c r="BC36" s="208">
        <v>0.44025999999999998</v>
      </c>
      <c r="BD36" s="208">
        <v>0.44025999999999998</v>
      </c>
      <c r="BE36" s="208">
        <v>0.44025999999999998</v>
      </c>
      <c r="BF36" s="208">
        <v>0.44025999999999998</v>
      </c>
      <c r="BG36" s="208">
        <v>0.44025999999999998</v>
      </c>
      <c r="BH36" s="208">
        <v>0.44025999999999998</v>
      </c>
      <c r="BI36" s="208">
        <v>0.44025999999999998</v>
      </c>
      <c r="BJ36" s="208">
        <v>0.44025999999999998</v>
      </c>
      <c r="BK36" s="208">
        <v>0.44025999999999998</v>
      </c>
      <c r="BL36" s="208">
        <v>0.44025999999999998</v>
      </c>
      <c r="BM36" s="208">
        <v>0.44025999999999998</v>
      </c>
      <c r="BN36" s="208">
        <v>0.44025999999999998</v>
      </c>
      <c r="BO36" s="208">
        <v>0.44025999999999998</v>
      </c>
      <c r="BP36" s="208">
        <v>0.44025999999999998</v>
      </c>
      <c r="BQ36" s="208">
        <v>0.44025999999999998</v>
      </c>
      <c r="BR36" s="208">
        <v>0.44025999999999998</v>
      </c>
      <c r="BS36" s="208">
        <v>0.44025999999999998</v>
      </c>
      <c r="BT36" s="208">
        <v>0.44025999999999998</v>
      </c>
      <c r="BU36" s="208">
        <v>0.44025999999999998</v>
      </c>
      <c r="BV36" s="208">
        <v>0.44025999999999998</v>
      </c>
      <c r="BW36" s="208">
        <v>0.44025999999999998</v>
      </c>
      <c r="BX36" s="208">
        <v>0.44025999999999998</v>
      </c>
      <c r="BY36" s="208">
        <v>0.44025999999999998</v>
      </c>
      <c r="BZ36" s="208">
        <v>0.44025999999999998</v>
      </c>
      <c r="CA36" s="208">
        <v>0.44025999999999998</v>
      </c>
      <c r="CB36" s="208">
        <v>0.44025999999999998</v>
      </c>
      <c r="CC36" s="208">
        <v>0.44025999999999998</v>
      </c>
      <c r="CD36" s="209">
        <v>0.44025999999999998</v>
      </c>
    </row>
    <row r="37" spans="1:82" x14ac:dyDescent="0.25">
      <c r="A37" s="30" t="s">
        <v>44</v>
      </c>
      <c r="B37" s="208">
        <v>0.33672000000000002</v>
      </c>
      <c r="C37" s="208">
        <v>0.33672000000000002</v>
      </c>
      <c r="D37" s="208">
        <v>0.33672000000000002</v>
      </c>
      <c r="E37" s="208">
        <v>0.33672000000000002</v>
      </c>
      <c r="F37" s="208">
        <v>0.33672000000000002</v>
      </c>
      <c r="G37" s="208">
        <v>0.33672000000000002</v>
      </c>
      <c r="H37" s="208">
        <v>0.33672000000000002</v>
      </c>
      <c r="I37" s="208">
        <v>0.33672000000000002</v>
      </c>
      <c r="J37" s="208">
        <v>0.33672000000000002</v>
      </c>
      <c r="K37" s="208">
        <v>0.33672000000000002</v>
      </c>
      <c r="L37" s="208">
        <v>0.33672000000000002</v>
      </c>
      <c r="M37" s="208">
        <v>0.33672000000000002</v>
      </c>
      <c r="N37" s="208">
        <v>0.33672000000000002</v>
      </c>
      <c r="O37" s="208">
        <v>0.33672000000000002</v>
      </c>
      <c r="P37" s="208">
        <v>0.33672000000000002</v>
      </c>
      <c r="Q37" s="208">
        <v>0.33672000000000002</v>
      </c>
      <c r="R37" s="208">
        <v>0.33672000000000002</v>
      </c>
      <c r="S37" s="208">
        <v>0.33672000000000002</v>
      </c>
      <c r="T37" s="208">
        <v>0.33672000000000002</v>
      </c>
      <c r="U37" s="208">
        <v>0.33672000000000002</v>
      </c>
      <c r="V37" s="208">
        <v>0.33672000000000002</v>
      </c>
      <c r="W37" s="208">
        <v>0.33672000000000002</v>
      </c>
      <c r="X37" s="208">
        <v>0.33672000000000002</v>
      </c>
      <c r="Y37" s="208">
        <v>0.33672000000000002</v>
      </c>
      <c r="Z37" s="208">
        <v>0.33672000000000002</v>
      </c>
      <c r="AA37" s="208">
        <v>0.33672000000000002</v>
      </c>
      <c r="AB37" s="208">
        <v>0.33672000000000002</v>
      </c>
      <c r="AC37" s="208">
        <v>0.33672000000000002</v>
      </c>
      <c r="AD37" s="208">
        <v>0.33672000000000002</v>
      </c>
      <c r="AE37" s="208">
        <v>0.33672000000000002</v>
      </c>
      <c r="AF37" s="208">
        <v>0.33672000000000002</v>
      </c>
      <c r="AG37" s="208">
        <v>0.33672000000000002</v>
      </c>
      <c r="AH37" s="208">
        <v>0.33672000000000002</v>
      </c>
      <c r="AI37" s="208">
        <v>0.33672000000000002</v>
      </c>
      <c r="AJ37" s="208">
        <v>0.33672000000000002</v>
      </c>
      <c r="AK37" s="208">
        <v>0.33672000000000002</v>
      </c>
      <c r="AL37" s="208">
        <v>0.33672000000000002</v>
      </c>
      <c r="AM37" s="208">
        <v>0.33672000000000002</v>
      </c>
      <c r="AN37" s="208">
        <v>0.33672000000000002</v>
      </c>
      <c r="AO37" s="208">
        <v>0.33672000000000002</v>
      </c>
      <c r="AP37" s="208">
        <v>0.33672000000000002</v>
      </c>
      <c r="AQ37" s="208">
        <v>0.33672000000000002</v>
      </c>
      <c r="AR37" s="208">
        <v>0.33672000000000002</v>
      </c>
      <c r="AS37" s="208">
        <v>0.33672000000000002</v>
      </c>
      <c r="AT37" s="208">
        <v>0.33672000000000002</v>
      </c>
      <c r="AU37" s="208">
        <v>0.33672000000000002</v>
      </c>
      <c r="AV37" s="208">
        <v>0.33672000000000002</v>
      </c>
      <c r="AW37" s="208">
        <v>0.33672000000000002</v>
      </c>
      <c r="AX37" s="208">
        <v>0.33672000000000002</v>
      </c>
      <c r="AY37" s="208">
        <v>0.33672000000000002</v>
      </c>
      <c r="AZ37" s="208">
        <v>0.33672000000000002</v>
      </c>
      <c r="BA37" s="208">
        <v>0.33672000000000002</v>
      </c>
      <c r="BB37" s="208">
        <v>0.33672000000000002</v>
      </c>
      <c r="BC37" s="208">
        <v>0.33672000000000002</v>
      </c>
      <c r="BD37" s="208">
        <v>0.33672000000000002</v>
      </c>
      <c r="BE37" s="208">
        <v>0.33672000000000002</v>
      </c>
      <c r="BF37" s="208">
        <v>0.33672000000000002</v>
      </c>
      <c r="BG37" s="208">
        <v>0.33672000000000002</v>
      </c>
      <c r="BH37" s="208">
        <v>0.33672000000000002</v>
      </c>
      <c r="BI37" s="208">
        <v>0.33672000000000002</v>
      </c>
      <c r="BJ37" s="208">
        <v>0.33672000000000002</v>
      </c>
      <c r="BK37" s="208">
        <v>0.33672000000000002</v>
      </c>
      <c r="BL37" s="208">
        <v>0.33672000000000002</v>
      </c>
      <c r="BM37" s="208">
        <v>0.33672000000000002</v>
      </c>
      <c r="BN37" s="208">
        <v>0.33672000000000002</v>
      </c>
      <c r="BO37" s="208">
        <v>0.33672000000000002</v>
      </c>
      <c r="BP37" s="208">
        <v>0.33672000000000002</v>
      </c>
      <c r="BQ37" s="208">
        <v>0.33672000000000002</v>
      </c>
      <c r="BR37" s="208">
        <v>0.33672000000000002</v>
      </c>
      <c r="BS37" s="208">
        <v>0.33672000000000002</v>
      </c>
      <c r="BT37" s="208">
        <v>0.33672000000000002</v>
      </c>
      <c r="BU37" s="208">
        <v>0.33672000000000002</v>
      </c>
      <c r="BV37" s="208">
        <v>0.33672000000000002</v>
      </c>
      <c r="BW37" s="208">
        <v>0.33672000000000002</v>
      </c>
      <c r="BX37" s="208">
        <v>0.33672000000000002</v>
      </c>
      <c r="BY37" s="208">
        <v>0.33672000000000002</v>
      </c>
      <c r="BZ37" s="208">
        <v>0.33672000000000002</v>
      </c>
      <c r="CA37" s="208">
        <v>0.33672000000000002</v>
      </c>
      <c r="CB37" s="208">
        <v>0.33672000000000002</v>
      </c>
      <c r="CC37" s="208">
        <v>0.33672000000000002</v>
      </c>
      <c r="CD37" s="209">
        <v>0.33672000000000002</v>
      </c>
    </row>
    <row r="38" spans="1:82" x14ac:dyDescent="0.25">
      <c r="A38" s="30" t="s">
        <v>45</v>
      </c>
      <c r="B38" s="208">
        <v>0.23946999999999999</v>
      </c>
      <c r="C38" s="208">
        <v>0.23946999999999999</v>
      </c>
      <c r="D38" s="208">
        <v>0.23946999999999999</v>
      </c>
      <c r="E38" s="208">
        <v>0.23946999999999999</v>
      </c>
      <c r="F38" s="208">
        <v>0.23946999999999999</v>
      </c>
      <c r="G38" s="208">
        <v>0.23946999999999999</v>
      </c>
      <c r="H38" s="208">
        <v>0.23946999999999999</v>
      </c>
      <c r="I38" s="208">
        <v>0.23946999999999999</v>
      </c>
      <c r="J38" s="208">
        <v>0.23946999999999999</v>
      </c>
      <c r="K38" s="208">
        <v>0.23946999999999999</v>
      </c>
      <c r="L38" s="208">
        <v>0.23946999999999999</v>
      </c>
      <c r="M38" s="208">
        <v>0.23946999999999999</v>
      </c>
      <c r="N38" s="208">
        <v>0.23946999999999999</v>
      </c>
      <c r="O38" s="208">
        <v>0.23946999999999999</v>
      </c>
      <c r="P38" s="208">
        <v>0.23946999999999999</v>
      </c>
      <c r="Q38" s="208">
        <v>0.23946999999999999</v>
      </c>
      <c r="R38" s="208">
        <v>0.23946999999999999</v>
      </c>
      <c r="S38" s="208">
        <v>0.23946999999999999</v>
      </c>
      <c r="T38" s="208">
        <v>0.23946999999999999</v>
      </c>
      <c r="U38" s="208">
        <v>0.23946999999999999</v>
      </c>
      <c r="V38" s="208">
        <v>0.23946999999999999</v>
      </c>
      <c r="W38" s="208">
        <v>0.23946999999999999</v>
      </c>
      <c r="X38" s="208">
        <v>0.23946999999999999</v>
      </c>
      <c r="Y38" s="208">
        <v>0.23946999999999999</v>
      </c>
      <c r="Z38" s="208">
        <v>0.23946999999999999</v>
      </c>
      <c r="AA38" s="208">
        <v>0.23946999999999999</v>
      </c>
      <c r="AB38" s="208">
        <v>0.23946999999999999</v>
      </c>
      <c r="AC38" s="208">
        <v>0.23946999999999999</v>
      </c>
      <c r="AD38" s="208">
        <v>0.23946999999999999</v>
      </c>
      <c r="AE38" s="208">
        <v>0.23946999999999999</v>
      </c>
      <c r="AF38" s="208">
        <v>0.23946999999999999</v>
      </c>
      <c r="AG38" s="208">
        <v>0.23946999999999999</v>
      </c>
      <c r="AH38" s="208">
        <v>0.23946999999999999</v>
      </c>
      <c r="AI38" s="208">
        <v>0.23946999999999999</v>
      </c>
      <c r="AJ38" s="208">
        <v>0.23946999999999999</v>
      </c>
      <c r="AK38" s="208">
        <v>0.23946999999999999</v>
      </c>
      <c r="AL38" s="208">
        <v>0.23946999999999999</v>
      </c>
      <c r="AM38" s="208">
        <v>0.23946999999999999</v>
      </c>
      <c r="AN38" s="208">
        <v>0.23946999999999999</v>
      </c>
      <c r="AO38" s="208">
        <v>0.23946999999999999</v>
      </c>
      <c r="AP38" s="208">
        <v>0.23946999999999999</v>
      </c>
      <c r="AQ38" s="208">
        <v>0.23946999999999999</v>
      </c>
      <c r="AR38" s="208">
        <v>0.23946999999999999</v>
      </c>
      <c r="AS38" s="208">
        <v>0.23946999999999999</v>
      </c>
      <c r="AT38" s="208">
        <v>0.23946999999999999</v>
      </c>
      <c r="AU38" s="208">
        <v>0.23946999999999999</v>
      </c>
      <c r="AV38" s="208">
        <v>0.23946999999999999</v>
      </c>
      <c r="AW38" s="208">
        <v>0.23946999999999999</v>
      </c>
      <c r="AX38" s="208">
        <v>0.23946999999999999</v>
      </c>
      <c r="AY38" s="208">
        <v>0.23946999999999999</v>
      </c>
      <c r="AZ38" s="208">
        <v>0.23946999999999999</v>
      </c>
      <c r="BA38" s="208">
        <v>0.23946999999999999</v>
      </c>
      <c r="BB38" s="208">
        <v>0.23946999999999999</v>
      </c>
      <c r="BC38" s="208">
        <v>0.23946999999999999</v>
      </c>
      <c r="BD38" s="208">
        <v>0.23946999999999999</v>
      </c>
      <c r="BE38" s="208">
        <v>0.23946999999999999</v>
      </c>
      <c r="BF38" s="208">
        <v>0.23946999999999999</v>
      </c>
      <c r="BG38" s="208">
        <v>0.23946999999999999</v>
      </c>
      <c r="BH38" s="208">
        <v>0.23946999999999999</v>
      </c>
      <c r="BI38" s="208">
        <v>0.23946999999999999</v>
      </c>
      <c r="BJ38" s="208">
        <v>0.23946999999999999</v>
      </c>
      <c r="BK38" s="208">
        <v>0.23946999999999999</v>
      </c>
      <c r="BL38" s="208">
        <v>0.23946999999999999</v>
      </c>
      <c r="BM38" s="208">
        <v>0.23946999999999999</v>
      </c>
      <c r="BN38" s="208">
        <v>0.23946999999999999</v>
      </c>
      <c r="BO38" s="208">
        <v>0.23946999999999999</v>
      </c>
      <c r="BP38" s="208">
        <v>0.23946999999999999</v>
      </c>
      <c r="BQ38" s="208">
        <v>0.23946999999999999</v>
      </c>
      <c r="BR38" s="208">
        <v>0.23946999999999999</v>
      </c>
      <c r="BS38" s="208">
        <v>0.23946999999999999</v>
      </c>
      <c r="BT38" s="208">
        <v>0.23946999999999999</v>
      </c>
      <c r="BU38" s="208">
        <v>0.23946999999999999</v>
      </c>
      <c r="BV38" s="208">
        <v>0.23946999999999999</v>
      </c>
      <c r="BW38" s="208">
        <v>0.23946999999999999</v>
      </c>
      <c r="BX38" s="208">
        <v>0.23946999999999999</v>
      </c>
      <c r="BY38" s="208">
        <v>0.23946999999999999</v>
      </c>
      <c r="BZ38" s="208">
        <v>0.23946999999999999</v>
      </c>
      <c r="CA38" s="208">
        <v>0.23946999999999999</v>
      </c>
      <c r="CB38" s="208">
        <v>0.23946999999999999</v>
      </c>
      <c r="CC38" s="208">
        <v>0.23946999999999999</v>
      </c>
      <c r="CD38" s="209">
        <v>0.23946999999999999</v>
      </c>
    </row>
    <row r="39" spans="1:82" x14ac:dyDescent="0.25">
      <c r="A39" s="30" t="s">
        <v>46</v>
      </c>
      <c r="B39" s="208">
        <v>0.16789000000000001</v>
      </c>
      <c r="C39" s="208">
        <v>0.16789000000000001</v>
      </c>
      <c r="D39" s="208">
        <v>0.16789000000000001</v>
      </c>
      <c r="E39" s="208">
        <v>0.16789000000000001</v>
      </c>
      <c r="F39" s="208">
        <v>0.16789000000000001</v>
      </c>
      <c r="G39" s="208">
        <v>0.16789000000000001</v>
      </c>
      <c r="H39" s="208">
        <v>0.16789000000000001</v>
      </c>
      <c r="I39" s="208">
        <v>0.16789000000000001</v>
      </c>
      <c r="J39" s="208">
        <v>0.16789000000000001</v>
      </c>
      <c r="K39" s="208">
        <v>0.16789000000000001</v>
      </c>
      <c r="L39" s="208">
        <v>0.16789000000000001</v>
      </c>
      <c r="M39" s="208">
        <v>0.16789000000000001</v>
      </c>
      <c r="N39" s="208">
        <v>0.16789000000000001</v>
      </c>
      <c r="O39" s="208">
        <v>0.16789000000000001</v>
      </c>
      <c r="P39" s="208">
        <v>0.16789000000000001</v>
      </c>
      <c r="Q39" s="208">
        <v>0.16789000000000001</v>
      </c>
      <c r="R39" s="208">
        <v>0.16789000000000001</v>
      </c>
      <c r="S39" s="208">
        <v>0.16789000000000001</v>
      </c>
      <c r="T39" s="208">
        <v>0.16789000000000001</v>
      </c>
      <c r="U39" s="208">
        <v>0.16789000000000001</v>
      </c>
      <c r="V39" s="208">
        <v>0.16789000000000001</v>
      </c>
      <c r="W39" s="208">
        <v>0.16789000000000001</v>
      </c>
      <c r="X39" s="208">
        <v>0.16789000000000001</v>
      </c>
      <c r="Y39" s="208">
        <v>0.16789000000000001</v>
      </c>
      <c r="Z39" s="208">
        <v>0.16789000000000001</v>
      </c>
      <c r="AA39" s="208">
        <v>0.16789000000000001</v>
      </c>
      <c r="AB39" s="208">
        <v>0.16789000000000001</v>
      </c>
      <c r="AC39" s="208">
        <v>0.16789000000000001</v>
      </c>
      <c r="AD39" s="208">
        <v>0.16789000000000001</v>
      </c>
      <c r="AE39" s="208">
        <v>0.16789000000000001</v>
      </c>
      <c r="AF39" s="208">
        <v>0.16789000000000001</v>
      </c>
      <c r="AG39" s="208">
        <v>0.16789000000000001</v>
      </c>
      <c r="AH39" s="208">
        <v>0.16789000000000001</v>
      </c>
      <c r="AI39" s="208">
        <v>0.16789000000000001</v>
      </c>
      <c r="AJ39" s="208">
        <v>0.16789000000000001</v>
      </c>
      <c r="AK39" s="208">
        <v>0.16789000000000001</v>
      </c>
      <c r="AL39" s="208">
        <v>0.16789000000000001</v>
      </c>
      <c r="AM39" s="208">
        <v>0.16789000000000001</v>
      </c>
      <c r="AN39" s="208">
        <v>0.16789000000000001</v>
      </c>
      <c r="AO39" s="208">
        <v>0.16789000000000001</v>
      </c>
      <c r="AP39" s="208">
        <v>0.16789000000000001</v>
      </c>
      <c r="AQ39" s="208">
        <v>0.16789000000000001</v>
      </c>
      <c r="AR39" s="208">
        <v>0.16789000000000001</v>
      </c>
      <c r="AS39" s="208">
        <v>0.16789000000000001</v>
      </c>
      <c r="AT39" s="208">
        <v>0.16789000000000001</v>
      </c>
      <c r="AU39" s="208">
        <v>0.16789000000000001</v>
      </c>
      <c r="AV39" s="208">
        <v>0.16789000000000001</v>
      </c>
      <c r="AW39" s="208">
        <v>0.16789000000000001</v>
      </c>
      <c r="AX39" s="208">
        <v>0.16789000000000001</v>
      </c>
      <c r="AY39" s="208">
        <v>0.16789000000000001</v>
      </c>
      <c r="AZ39" s="208">
        <v>0.16789000000000001</v>
      </c>
      <c r="BA39" s="208">
        <v>0.16789000000000001</v>
      </c>
      <c r="BB39" s="208">
        <v>0.16789000000000001</v>
      </c>
      <c r="BC39" s="208">
        <v>0.16789000000000001</v>
      </c>
      <c r="BD39" s="208">
        <v>0.16789000000000001</v>
      </c>
      <c r="BE39" s="208">
        <v>0.16789000000000001</v>
      </c>
      <c r="BF39" s="208">
        <v>0.16789000000000001</v>
      </c>
      <c r="BG39" s="208">
        <v>0.16789000000000001</v>
      </c>
      <c r="BH39" s="208">
        <v>0.16789000000000001</v>
      </c>
      <c r="BI39" s="208">
        <v>0.16789000000000001</v>
      </c>
      <c r="BJ39" s="208">
        <v>0.16789000000000001</v>
      </c>
      <c r="BK39" s="208">
        <v>0.16789000000000001</v>
      </c>
      <c r="BL39" s="208">
        <v>0.16789000000000001</v>
      </c>
      <c r="BM39" s="208">
        <v>0.16789000000000001</v>
      </c>
      <c r="BN39" s="208">
        <v>0.16789000000000001</v>
      </c>
      <c r="BO39" s="208">
        <v>0.16789000000000001</v>
      </c>
      <c r="BP39" s="208">
        <v>0.16789000000000001</v>
      </c>
      <c r="BQ39" s="208">
        <v>0.16789000000000001</v>
      </c>
      <c r="BR39" s="208">
        <v>0.16789000000000001</v>
      </c>
      <c r="BS39" s="208">
        <v>0.16789000000000001</v>
      </c>
      <c r="BT39" s="208">
        <v>0.16789000000000001</v>
      </c>
      <c r="BU39" s="208">
        <v>0.16789000000000001</v>
      </c>
      <c r="BV39" s="208">
        <v>0.16789000000000001</v>
      </c>
      <c r="BW39" s="208">
        <v>0.16789000000000001</v>
      </c>
      <c r="BX39" s="208">
        <v>0.16789000000000001</v>
      </c>
      <c r="BY39" s="208">
        <v>0.16789000000000001</v>
      </c>
      <c r="BZ39" s="208">
        <v>0.16789000000000001</v>
      </c>
      <c r="CA39" s="208">
        <v>0.16789000000000001</v>
      </c>
      <c r="CB39" s="208">
        <v>0.16789000000000001</v>
      </c>
      <c r="CC39" s="208">
        <v>0.16789000000000001</v>
      </c>
      <c r="CD39" s="209">
        <v>0.16789000000000001</v>
      </c>
    </row>
    <row r="40" spans="1:82" x14ac:dyDescent="0.25">
      <c r="A40" s="30" t="s">
        <v>47</v>
      </c>
      <c r="B40" s="208">
        <v>0.14659</v>
      </c>
      <c r="C40" s="208">
        <v>0.14659</v>
      </c>
      <c r="D40" s="208">
        <v>0.14659</v>
      </c>
      <c r="E40" s="208">
        <v>0.14659</v>
      </c>
      <c r="F40" s="208">
        <v>0.14659</v>
      </c>
      <c r="G40" s="208">
        <v>0.14659</v>
      </c>
      <c r="H40" s="208">
        <v>0.14659</v>
      </c>
      <c r="I40" s="208">
        <v>0.14659</v>
      </c>
      <c r="J40" s="208">
        <v>0.14659</v>
      </c>
      <c r="K40" s="208">
        <v>0.14659</v>
      </c>
      <c r="L40" s="208">
        <v>0.14659</v>
      </c>
      <c r="M40" s="208">
        <v>0.14659</v>
      </c>
      <c r="N40" s="208">
        <v>0.14659</v>
      </c>
      <c r="O40" s="208">
        <v>0.14659</v>
      </c>
      <c r="P40" s="208">
        <v>0.14659</v>
      </c>
      <c r="Q40" s="208">
        <v>0.14659</v>
      </c>
      <c r="R40" s="208">
        <v>0.14659</v>
      </c>
      <c r="S40" s="208">
        <v>0.14659</v>
      </c>
      <c r="T40" s="208">
        <v>0.14659</v>
      </c>
      <c r="U40" s="208">
        <v>0.14659</v>
      </c>
      <c r="V40" s="208">
        <v>0.14659</v>
      </c>
      <c r="W40" s="208">
        <v>0.14659</v>
      </c>
      <c r="X40" s="208">
        <v>0.14659</v>
      </c>
      <c r="Y40" s="208">
        <v>0.14659</v>
      </c>
      <c r="Z40" s="208">
        <v>0.14659</v>
      </c>
      <c r="AA40" s="208">
        <v>0.14659</v>
      </c>
      <c r="AB40" s="208">
        <v>0.14659</v>
      </c>
      <c r="AC40" s="208">
        <v>0.14659</v>
      </c>
      <c r="AD40" s="208">
        <v>0.14659</v>
      </c>
      <c r="AE40" s="208">
        <v>0.14659</v>
      </c>
      <c r="AF40" s="208">
        <v>0.14659</v>
      </c>
      <c r="AG40" s="208">
        <v>0.14659</v>
      </c>
      <c r="AH40" s="208">
        <v>0.14659</v>
      </c>
      <c r="AI40" s="208">
        <v>0.14659</v>
      </c>
      <c r="AJ40" s="208">
        <v>0.14659</v>
      </c>
      <c r="AK40" s="208">
        <v>0.14659</v>
      </c>
      <c r="AL40" s="208">
        <v>0.14659</v>
      </c>
      <c r="AM40" s="208">
        <v>0.14659</v>
      </c>
      <c r="AN40" s="208">
        <v>0.14659</v>
      </c>
      <c r="AO40" s="208">
        <v>0.14659</v>
      </c>
      <c r="AP40" s="208">
        <v>0.14659</v>
      </c>
      <c r="AQ40" s="208">
        <v>0.14659</v>
      </c>
      <c r="AR40" s="208">
        <v>0.14659</v>
      </c>
      <c r="AS40" s="208">
        <v>0.14659</v>
      </c>
      <c r="AT40" s="208">
        <v>0.14659</v>
      </c>
      <c r="AU40" s="208">
        <v>0.14659</v>
      </c>
      <c r="AV40" s="208">
        <v>0.14659</v>
      </c>
      <c r="AW40" s="208">
        <v>0.14659</v>
      </c>
      <c r="AX40" s="208">
        <v>0.14659</v>
      </c>
      <c r="AY40" s="208">
        <v>0.14659</v>
      </c>
      <c r="AZ40" s="208">
        <v>0.14659</v>
      </c>
      <c r="BA40" s="208">
        <v>0.14659</v>
      </c>
      <c r="BB40" s="208">
        <v>0.14659</v>
      </c>
      <c r="BC40" s="208">
        <v>0.14659</v>
      </c>
      <c r="BD40" s="208">
        <v>0.14659</v>
      </c>
      <c r="BE40" s="208">
        <v>0.14659</v>
      </c>
      <c r="BF40" s="208">
        <v>0.14659</v>
      </c>
      <c r="BG40" s="208">
        <v>0.14659</v>
      </c>
      <c r="BH40" s="208">
        <v>0.14659</v>
      </c>
      <c r="BI40" s="208">
        <v>0.14659</v>
      </c>
      <c r="BJ40" s="208">
        <v>0.14659</v>
      </c>
      <c r="BK40" s="208">
        <v>0.14659</v>
      </c>
      <c r="BL40" s="208">
        <v>0.14659</v>
      </c>
      <c r="BM40" s="208">
        <v>0.14659</v>
      </c>
      <c r="BN40" s="208">
        <v>0.14659</v>
      </c>
      <c r="BO40" s="208">
        <v>0.14659</v>
      </c>
      <c r="BP40" s="208">
        <v>0.14659</v>
      </c>
      <c r="BQ40" s="208">
        <v>0.14659</v>
      </c>
      <c r="BR40" s="208">
        <v>0.14659</v>
      </c>
      <c r="BS40" s="208">
        <v>0.14659</v>
      </c>
      <c r="BT40" s="208">
        <v>0.14659</v>
      </c>
      <c r="BU40" s="208">
        <v>0.14659</v>
      </c>
      <c r="BV40" s="208">
        <v>0.14659</v>
      </c>
      <c r="BW40" s="208">
        <v>0.14659</v>
      </c>
      <c r="BX40" s="208">
        <v>0.14659</v>
      </c>
      <c r="BY40" s="208">
        <v>0.14659</v>
      </c>
      <c r="BZ40" s="208">
        <v>0.14659</v>
      </c>
      <c r="CA40" s="208">
        <v>0.14659</v>
      </c>
      <c r="CB40" s="208">
        <v>0.14659</v>
      </c>
      <c r="CC40" s="208">
        <v>0.14659</v>
      </c>
      <c r="CD40" s="209">
        <v>0.14659</v>
      </c>
    </row>
    <row r="41" spans="1:82" x14ac:dyDescent="0.25">
      <c r="A41" s="30" t="s">
        <v>48</v>
      </c>
      <c r="B41" s="208">
        <v>0.17135</v>
      </c>
      <c r="C41" s="208">
        <v>0.17135</v>
      </c>
      <c r="D41" s="208">
        <v>0.17135</v>
      </c>
      <c r="E41" s="208">
        <v>0.17135</v>
      </c>
      <c r="F41" s="208">
        <v>0.17135</v>
      </c>
      <c r="G41" s="208">
        <v>0.17135</v>
      </c>
      <c r="H41" s="208">
        <v>0.17135</v>
      </c>
      <c r="I41" s="208">
        <v>0.17135</v>
      </c>
      <c r="J41" s="208">
        <v>0.17135</v>
      </c>
      <c r="K41" s="208">
        <v>0.17135</v>
      </c>
      <c r="L41" s="208">
        <v>0.17135</v>
      </c>
      <c r="M41" s="208">
        <v>0.17135</v>
      </c>
      <c r="N41" s="208">
        <v>0.17135</v>
      </c>
      <c r="O41" s="208">
        <v>0.17135</v>
      </c>
      <c r="P41" s="208">
        <v>0.17135</v>
      </c>
      <c r="Q41" s="208">
        <v>0.17135</v>
      </c>
      <c r="R41" s="208">
        <v>0.17135</v>
      </c>
      <c r="S41" s="208">
        <v>0.17135</v>
      </c>
      <c r="T41" s="208">
        <v>0.17135</v>
      </c>
      <c r="U41" s="208">
        <v>0.17135</v>
      </c>
      <c r="V41" s="208">
        <v>0.17135</v>
      </c>
      <c r="W41" s="208">
        <v>0.17135</v>
      </c>
      <c r="X41" s="208">
        <v>0.17135</v>
      </c>
      <c r="Y41" s="208">
        <v>0.17135</v>
      </c>
      <c r="Z41" s="208">
        <v>0.17135</v>
      </c>
      <c r="AA41" s="208">
        <v>0.17135</v>
      </c>
      <c r="AB41" s="208">
        <v>0.17135</v>
      </c>
      <c r="AC41" s="208">
        <v>0.17135</v>
      </c>
      <c r="AD41" s="208">
        <v>0.17135</v>
      </c>
      <c r="AE41" s="208">
        <v>0.17135</v>
      </c>
      <c r="AF41" s="208">
        <v>0.17135</v>
      </c>
      <c r="AG41" s="208">
        <v>0.17135</v>
      </c>
      <c r="AH41" s="208">
        <v>0.17135</v>
      </c>
      <c r="AI41" s="208">
        <v>0.17135</v>
      </c>
      <c r="AJ41" s="208">
        <v>0.17135</v>
      </c>
      <c r="AK41" s="208">
        <v>0.17135</v>
      </c>
      <c r="AL41" s="208">
        <v>0.17135</v>
      </c>
      <c r="AM41" s="208">
        <v>0.17135</v>
      </c>
      <c r="AN41" s="208">
        <v>0.17135</v>
      </c>
      <c r="AO41" s="208">
        <v>0.17135</v>
      </c>
      <c r="AP41" s="208">
        <v>0.17135</v>
      </c>
      <c r="AQ41" s="208">
        <v>0.17135</v>
      </c>
      <c r="AR41" s="208">
        <v>0.17135</v>
      </c>
      <c r="AS41" s="208">
        <v>0.17135</v>
      </c>
      <c r="AT41" s="208">
        <v>0.17135</v>
      </c>
      <c r="AU41" s="208">
        <v>0.17135</v>
      </c>
      <c r="AV41" s="208">
        <v>0.17135</v>
      </c>
      <c r="AW41" s="208">
        <v>0.17135</v>
      </c>
      <c r="AX41" s="208">
        <v>0.17135</v>
      </c>
      <c r="AY41" s="208">
        <v>0.17135</v>
      </c>
      <c r="AZ41" s="208">
        <v>0.17135</v>
      </c>
      <c r="BA41" s="208">
        <v>0.17135</v>
      </c>
      <c r="BB41" s="208">
        <v>0.17135</v>
      </c>
      <c r="BC41" s="208">
        <v>0.17135</v>
      </c>
      <c r="BD41" s="208">
        <v>0.17135</v>
      </c>
      <c r="BE41" s="208">
        <v>0.17135</v>
      </c>
      <c r="BF41" s="208">
        <v>0.17135</v>
      </c>
      <c r="BG41" s="208">
        <v>0.17135</v>
      </c>
      <c r="BH41" s="208">
        <v>0.17135</v>
      </c>
      <c r="BI41" s="208">
        <v>0.17135</v>
      </c>
      <c r="BJ41" s="208">
        <v>0.17135</v>
      </c>
      <c r="BK41" s="208">
        <v>0.17135</v>
      </c>
      <c r="BL41" s="208">
        <v>0.17135</v>
      </c>
      <c r="BM41" s="208">
        <v>0.17135</v>
      </c>
      <c r="BN41" s="208">
        <v>0.17135</v>
      </c>
      <c r="BO41" s="208">
        <v>0.17135</v>
      </c>
      <c r="BP41" s="208">
        <v>0.17135</v>
      </c>
      <c r="BQ41" s="208">
        <v>0.17135</v>
      </c>
      <c r="BR41" s="208">
        <v>0.17135</v>
      </c>
      <c r="BS41" s="208">
        <v>0.17135</v>
      </c>
      <c r="BT41" s="208">
        <v>0.17135</v>
      </c>
      <c r="BU41" s="208">
        <v>0.17135</v>
      </c>
      <c r="BV41" s="208">
        <v>0.17135</v>
      </c>
      <c r="BW41" s="208">
        <v>0.17135</v>
      </c>
      <c r="BX41" s="208">
        <v>0.17135</v>
      </c>
      <c r="BY41" s="208">
        <v>0.17135</v>
      </c>
      <c r="BZ41" s="208">
        <v>0.17135</v>
      </c>
      <c r="CA41" s="208">
        <v>0.17135</v>
      </c>
      <c r="CB41" s="208">
        <v>0.17135</v>
      </c>
      <c r="CC41" s="208">
        <v>0.17135</v>
      </c>
      <c r="CD41" s="209">
        <v>0.17135</v>
      </c>
    </row>
    <row r="42" spans="1:82" x14ac:dyDescent="0.25">
      <c r="A42" s="30" t="s">
        <v>49</v>
      </c>
      <c r="B42" s="208">
        <v>0</v>
      </c>
      <c r="C42" s="208">
        <v>0</v>
      </c>
      <c r="D42" s="208">
        <v>0</v>
      </c>
      <c r="E42" s="208">
        <v>0</v>
      </c>
      <c r="F42" s="208">
        <v>0</v>
      </c>
      <c r="G42" s="208">
        <v>0</v>
      </c>
      <c r="H42" s="208">
        <v>0</v>
      </c>
      <c r="I42" s="208">
        <v>0</v>
      </c>
      <c r="J42" s="208">
        <v>0</v>
      </c>
      <c r="K42" s="208">
        <v>0</v>
      </c>
      <c r="L42" s="208">
        <v>0</v>
      </c>
      <c r="M42" s="208">
        <v>0</v>
      </c>
      <c r="N42" s="208">
        <v>0</v>
      </c>
      <c r="O42" s="208">
        <v>0</v>
      </c>
      <c r="P42" s="208">
        <v>0</v>
      </c>
      <c r="Q42" s="208">
        <v>0</v>
      </c>
      <c r="R42" s="208">
        <v>0</v>
      </c>
      <c r="S42" s="208">
        <v>0</v>
      </c>
      <c r="T42" s="208">
        <v>0</v>
      </c>
      <c r="U42" s="208">
        <v>0</v>
      </c>
      <c r="V42" s="208">
        <v>0</v>
      </c>
      <c r="W42" s="208">
        <v>0</v>
      </c>
      <c r="X42" s="208">
        <v>0</v>
      </c>
      <c r="Y42" s="208">
        <v>0</v>
      </c>
      <c r="Z42" s="208">
        <v>0</v>
      </c>
      <c r="AA42" s="208">
        <v>0</v>
      </c>
      <c r="AB42" s="208">
        <v>0</v>
      </c>
      <c r="AC42" s="208">
        <v>0</v>
      </c>
      <c r="AD42" s="208">
        <v>0</v>
      </c>
      <c r="AE42" s="208">
        <v>0</v>
      </c>
      <c r="AF42" s="208">
        <v>0</v>
      </c>
      <c r="AG42" s="208">
        <v>0</v>
      </c>
      <c r="AH42" s="208">
        <v>0</v>
      </c>
      <c r="AI42" s="208">
        <v>0</v>
      </c>
      <c r="AJ42" s="208">
        <v>0</v>
      </c>
      <c r="AK42" s="208">
        <v>0</v>
      </c>
      <c r="AL42" s="208">
        <v>0</v>
      </c>
      <c r="AM42" s="208">
        <v>0</v>
      </c>
      <c r="AN42" s="208">
        <v>0</v>
      </c>
      <c r="AO42" s="208">
        <v>0</v>
      </c>
      <c r="AP42" s="208">
        <v>0</v>
      </c>
      <c r="AQ42" s="208">
        <v>0</v>
      </c>
      <c r="AR42" s="208">
        <v>0</v>
      </c>
      <c r="AS42" s="208">
        <v>0</v>
      </c>
      <c r="AT42" s="208">
        <v>0</v>
      </c>
      <c r="AU42" s="208">
        <v>0</v>
      </c>
      <c r="AV42" s="208">
        <v>0</v>
      </c>
      <c r="AW42" s="208">
        <v>0</v>
      </c>
      <c r="AX42" s="208">
        <v>0</v>
      </c>
      <c r="AY42" s="208">
        <v>0</v>
      </c>
      <c r="AZ42" s="208">
        <v>0</v>
      </c>
      <c r="BA42" s="208">
        <v>0</v>
      </c>
      <c r="BB42" s="208">
        <v>0</v>
      </c>
      <c r="BC42" s="208">
        <v>0</v>
      </c>
      <c r="BD42" s="208">
        <v>0</v>
      </c>
      <c r="BE42" s="208">
        <v>0</v>
      </c>
      <c r="BF42" s="208">
        <v>0</v>
      </c>
      <c r="BG42" s="208">
        <v>0</v>
      </c>
      <c r="BH42" s="208">
        <v>0</v>
      </c>
      <c r="BI42" s="208">
        <v>0</v>
      </c>
      <c r="BJ42" s="208">
        <v>0</v>
      </c>
      <c r="BK42" s="208">
        <v>0</v>
      </c>
      <c r="BL42" s="208">
        <v>0</v>
      </c>
      <c r="BM42" s="208">
        <v>0</v>
      </c>
      <c r="BN42" s="208">
        <v>0</v>
      </c>
      <c r="BO42" s="208">
        <v>0</v>
      </c>
      <c r="BP42" s="208">
        <v>0</v>
      </c>
      <c r="BQ42" s="208">
        <v>0</v>
      </c>
      <c r="BR42" s="208">
        <v>0</v>
      </c>
      <c r="BS42" s="208">
        <v>0</v>
      </c>
      <c r="BT42" s="208">
        <v>0</v>
      </c>
      <c r="BU42" s="208">
        <v>0</v>
      </c>
      <c r="BV42" s="208">
        <v>0</v>
      </c>
      <c r="BW42" s="208">
        <v>0</v>
      </c>
      <c r="BX42" s="208">
        <v>0</v>
      </c>
      <c r="BY42" s="208">
        <v>0</v>
      </c>
      <c r="BZ42" s="208">
        <v>0</v>
      </c>
      <c r="CA42" s="208">
        <v>0</v>
      </c>
      <c r="CB42" s="208">
        <v>0</v>
      </c>
      <c r="CC42" s="208">
        <v>0</v>
      </c>
      <c r="CD42" s="209">
        <v>0</v>
      </c>
    </row>
    <row r="43" spans="1:82" x14ac:dyDescent="0.25">
      <c r="A43" s="30" t="s">
        <v>50</v>
      </c>
      <c r="B43" s="208">
        <v>0</v>
      </c>
      <c r="C43" s="208">
        <v>0</v>
      </c>
      <c r="D43" s="208">
        <v>0</v>
      </c>
      <c r="E43" s="208">
        <v>0</v>
      </c>
      <c r="F43" s="208">
        <v>0</v>
      </c>
      <c r="G43" s="208">
        <v>0</v>
      </c>
      <c r="H43" s="208">
        <v>0</v>
      </c>
      <c r="I43" s="208">
        <v>0</v>
      </c>
      <c r="J43" s="208">
        <v>0</v>
      </c>
      <c r="K43" s="208">
        <v>0</v>
      </c>
      <c r="L43" s="208">
        <v>0</v>
      </c>
      <c r="M43" s="208">
        <v>0</v>
      </c>
      <c r="N43" s="208">
        <v>0</v>
      </c>
      <c r="O43" s="208">
        <v>0</v>
      </c>
      <c r="P43" s="208">
        <v>0</v>
      </c>
      <c r="Q43" s="208">
        <v>0</v>
      </c>
      <c r="R43" s="208">
        <v>0</v>
      </c>
      <c r="S43" s="208">
        <v>0</v>
      </c>
      <c r="T43" s="208">
        <v>0</v>
      </c>
      <c r="U43" s="208">
        <v>0</v>
      </c>
      <c r="V43" s="208">
        <v>0</v>
      </c>
      <c r="W43" s="208">
        <v>0</v>
      </c>
      <c r="X43" s="208">
        <v>0</v>
      </c>
      <c r="Y43" s="208">
        <v>0</v>
      </c>
      <c r="Z43" s="208">
        <v>0</v>
      </c>
      <c r="AA43" s="208">
        <v>0</v>
      </c>
      <c r="AB43" s="208">
        <v>0</v>
      </c>
      <c r="AC43" s="208">
        <v>0</v>
      </c>
      <c r="AD43" s="208">
        <v>0</v>
      </c>
      <c r="AE43" s="208">
        <v>0</v>
      </c>
      <c r="AF43" s="208">
        <v>0</v>
      </c>
      <c r="AG43" s="208">
        <v>0</v>
      </c>
      <c r="AH43" s="208">
        <v>0</v>
      </c>
      <c r="AI43" s="208">
        <v>0</v>
      </c>
      <c r="AJ43" s="208">
        <v>0</v>
      </c>
      <c r="AK43" s="208">
        <v>0</v>
      </c>
      <c r="AL43" s="208">
        <v>0</v>
      </c>
      <c r="AM43" s="208">
        <v>0</v>
      </c>
      <c r="AN43" s="208">
        <v>0</v>
      </c>
      <c r="AO43" s="208">
        <v>0</v>
      </c>
      <c r="AP43" s="208">
        <v>0</v>
      </c>
      <c r="AQ43" s="208">
        <v>0</v>
      </c>
      <c r="AR43" s="208">
        <v>0</v>
      </c>
      <c r="AS43" s="208">
        <v>0</v>
      </c>
      <c r="AT43" s="208">
        <v>0</v>
      </c>
      <c r="AU43" s="208">
        <v>0</v>
      </c>
      <c r="AV43" s="208">
        <v>0</v>
      </c>
      <c r="AW43" s="208">
        <v>0</v>
      </c>
      <c r="AX43" s="208">
        <v>0</v>
      </c>
      <c r="AY43" s="208">
        <v>0</v>
      </c>
      <c r="AZ43" s="208">
        <v>0</v>
      </c>
      <c r="BA43" s="208">
        <v>0</v>
      </c>
      <c r="BB43" s="208">
        <v>0</v>
      </c>
      <c r="BC43" s="208">
        <v>0</v>
      </c>
      <c r="BD43" s="208">
        <v>0</v>
      </c>
      <c r="BE43" s="208">
        <v>0</v>
      </c>
      <c r="BF43" s="208">
        <v>0</v>
      </c>
      <c r="BG43" s="208">
        <v>0</v>
      </c>
      <c r="BH43" s="208">
        <v>0</v>
      </c>
      <c r="BI43" s="208">
        <v>0</v>
      </c>
      <c r="BJ43" s="208">
        <v>0</v>
      </c>
      <c r="BK43" s="208">
        <v>0</v>
      </c>
      <c r="BL43" s="208">
        <v>0</v>
      </c>
      <c r="BM43" s="208">
        <v>0</v>
      </c>
      <c r="BN43" s="208">
        <v>0</v>
      </c>
      <c r="BO43" s="208">
        <v>0</v>
      </c>
      <c r="BP43" s="208">
        <v>0</v>
      </c>
      <c r="BQ43" s="208">
        <v>0</v>
      </c>
      <c r="BR43" s="208">
        <v>0</v>
      </c>
      <c r="BS43" s="208">
        <v>0</v>
      </c>
      <c r="BT43" s="208">
        <v>0</v>
      </c>
      <c r="BU43" s="208">
        <v>0</v>
      </c>
      <c r="BV43" s="208">
        <v>0</v>
      </c>
      <c r="BW43" s="208">
        <v>0</v>
      </c>
      <c r="BX43" s="208">
        <v>0</v>
      </c>
      <c r="BY43" s="208">
        <v>0</v>
      </c>
      <c r="BZ43" s="208">
        <v>0</v>
      </c>
      <c r="CA43" s="208">
        <v>0</v>
      </c>
      <c r="CB43" s="208">
        <v>0</v>
      </c>
      <c r="CC43" s="208">
        <v>0</v>
      </c>
      <c r="CD43" s="209">
        <v>0</v>
      </c>
    </row>
    <row r="44" spans="1:82" x14ac:dyDescent="0.25">
      <c r="A44" s="199"/>
      <c r="B44" s="36"/>
      <c r="C44" s="36"/>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c r="AI44" s="36"/>
      <c r="AJ44" s="36"/>
      <c r="AK44" s="36"/>
      <c r="AL44" s="36"/>
      <c r="AM44" s="36"/>
      <c r="AN44" s="36"/>
      <c r="AO44" s="36"/>
      <c r="AP44" s="36"/>
      <c r="AQ44" s="36"/>
      <c r="AR44" s="36"/>
      <c r="AS44" s="36"/>
      <c r="AT44" s="36"/>
      <c r="AU44" s="36"/>
      <c r="AV44" s="36"/>
      <c r="AW44" s="36"/>
      <c r="AX44" s="36"/>
      <c r="AY44" s="36"/>
      <c r="AZ44" s="36"/>
      <c r="BA44" s="36"/>
      <c r="BB44" s="36"/>
      <c r="BC44" s="36"/>
      <c r="BD44" s="36"/>
      <c r="BE44" s="36"/>
      <c r="BF44" s="36"/>
      <c r="BG44" s="36"/>
      <c r="BH44" s="36"/>
      <c r="BI44" s="36"/>
      <c r="BJ44" s="36"/>
      <c r="BK44" s="36"/>
      <c r="BL44" s="36"/>
      <c r="BM44" s="36"/>
      <c r="BN44" s="36"/>
      <c r="BO44" s="36"/>
      <c r="BP44" s="36"/>
      <c r="BQ44" s="36"/>
      <c r="BR44" s="36"/>
      <c r="BS44" s="36"/>
      <c r="BT44" s="36"/>
      <c r="BU44" s="36"/>
      <c r="BV44" s="36"/>
      <c r="BW44" s="36"/>
      <c r="BX44" s="36"/>
      <c r="BY44" s="36"/>
      <c r="BZ44" s="36"/>
      <c r="CA44" s="36"/>
      <c r="CB44" s="36"/>
      <c r="CC44" s="36"/>
      <c r="CD44" s="200"/>
    </row>
    <row r="45" spans="1:82" x14ac:dyDescent="0.25">
      <c r="A45" s="210" t="s">
        <v>74</v>
      </c>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c r="BE45" s="33"/>
      <c r="BF45" s="33"/>
      <c r="BG45" s="33"/>
      <c r="BH45" s="33"/>
      <c r="BI45" s="33"/>
      <c r="BJ45" s="33"/>
      <c r="BK45" s="33"/>
      <c r="BL45" s="33"/>
      <c r="BM45" s="33"/>
      <c r="BN45" s="33"/>
      <c r="BO45" s="33"/>
      <c r="BP45" s="33"/>
      <c r="BQ45" s="33"/>
      <c r="BR45" s="33"/>
      <c r="BS45" s="33"/>
      <c r="BT45" s="33"/>
      <c r="BU45" s="33"/>
      <c r="BV45" s="33"/>
      <c r="BW45" s="33"/>
      <c r="BX45" s="33"/>
      <c r="BY45" s="33"/>
      <c r="BZ45" s="33"/>
      <c r="CA45" s="33"/>
      <c r="CB45" s="33"/>
      <c r="CC45" s="33"/>
      <c r="CD45" s="211"/>
    </row>
    <row r="46" spans="1:82" x14ac:dyDescent="0.25">
      <c r="A46" s="207" t="s">
        <v>239</v>
      </c>
      <c r="B46" s="151">
        <v>1970</v>
      </c>
      <c r="C46" s="151">
        <v>1971</v>
      </c>
      <c r="D46" s="151">
        <v>1972</v>
      </c>
      <c r="E46" s="151">
        <v>1973</v>
      </c>
      <c r="F46" s="151">
        <v>1974</v>
      </c>
      <c r="G46" s="151">
        <v>1975</v>
      </c>
      <c r="H46" s="151">
        <v>1976</v>
      </c>
      <c r="I46" s="151">
        <v>1977</v>
      </c>
      <c r="J46" s="151">
        <v>1978</v>
      </c>
      <c r="K46" s="151">
        <v>1979</v>
      </c>
      <c r="L46" s="151">
        <v>1980</v>
      </c>
      <c r="M46" s="151">
        <v>1981</v>
      </c>
      <c r="N46" s="151">
        <v>1982</v>
      </c>
      <c r="O46" s="151">
        <v>1983</v>
      </c>
      <c r="P46" s="151">
        <v>1984</v>
      </c>
      <c r="Q46" s="151">
        <v>1985</v>
      </c>
      <c r="R46" s="151">
        <v>1986</v>
      </c>
      <c r="S46" s="151">
        <v>1987</v>
      </c>
      <c r="T46" s="151">
        <v>1988</v>
      </c>
      <c r="U46" s="151">
        <v>1989</v>
      </c>
      <c r="V46" s="151">
        <v>1990</v>
      </c>
      <c r="W46" s="151">
        <v>1991</v>
      </c>
      <c r="X46" s="151">
        <v>1992</v>
      </c>
      <c r="Y46" s="151">
        <v>1993</v>
      </c>
      <c r="Z46" s="151">
        <v>1994</v>
      </c>
      <c r="AA46" s="151">
        <v>1995</v>
      </c>
      <c r="AB46" s="151">
        <v>1996</v>
      </c>
      <c r="AC46" s="151">
        <v>1997</v>
      </c>
      <c r="AD46" s="151">
        <v>1998</v>
      </c>
      <c r="AE46" s="151">
        <v>1999</v>
      </c>
      <c r="AF46" s="151">
        <v>2000</v>
      </c>
      <c r="AG46" s="151">
        <v>2001</v>
      </c>
      <c r="AH46" s="151">
        <v>2002</v>
      </c>
      <c r="AI46" s="151">
        <v>2003</v>
      </c>
      <c r="AJ46" s="151">
        <v>2004</v>
      </c>
      <c r="AK46" s="151">
        <v>2005</v>
      </c>
      <c r="AL46" s="151">
        <v>2006</v>
      </c>
      <c r="AM46" s="151">
        <v>2007</v>
      </c>
      <c r="AN46" s="151">
        <v>2008</v>
      </c>
      <c r="AO46" s="151">
        <v>2009</v>
      </c>
      <c r="AP46" s="151">
        <v>2010</v>
      </c>
      <c r="AQ46" s="151">
        <v>2011</v>
      </c>
      <c r="AR46" s="151">
        <v>2012</v>
      </c>
      <c r="AS46" s="151">
        <v>2013</v>
      </c>
      <c r="AT46" s="151">
        <v>2014</v>
      </c>
      <c r="AU46" s="151">
        <v>2015</v>
      </c>
      <c r="AV46" s="151">
        <v>2016</v>
      </c>
      <c r="AW46" s="151">
        <v>2017</v>
      </c>
      <c r="AX46" s="151">
        <v>2018</v>
      </c>
      <c r="AY46" s="151">
        <v>2019</v>
      </c>
      <c r="AZ46" s="151">
        <v>2020</v>
      </c>
      <c r="BA46" s="151">
        <v>2021</v>
      </c>
      <c r="BB46" s="151">
        <v>2022</v>
      </c>
      <c r="BC46" s="151">
        <v>2023</v>
      </c>
      <c r="BD46" s="151">
        <v>2024</v>
      </c>
      <c r="BE46" s="151">
        <v>2025</v>
      </c>
      <c r="BF46" s="151">
        <v>2026</v>
      </c>
      <c r="BG46" s="151">
        <v>2027</v>
      </c>
      <c r="BH46" s="151">
        <v>2028</v>
      </c>
      <c r="BI46" s="151">
        <v>2029</v>
      </c>
      <c r="BJ46" s="151">
        <v>2030</v>
      </c>
      <c r="BK46" s="151">
        <v>2031</v>
      </c>
      <c r="BL46" s="151">
        <v>2032</v>
      </c>
      <c r="BM46" s="151">
        <v>2033</v>
      </c>
      <c r="BN46" s="151">
        <v>2034</v>
      </c>
      <c r="BO46" s="151">
        <v>2035</v>
      </c>
      <c r="BP46" s="151">
        <v>2036</v>
      </c>
      <c r="BQ46" s="151">
        <v>2037</v>
      </c>
      <c r="BR46" s="151">
        <v>2038</v>
      </c>
      <c r="BS46" s="151">
        <v>2039</v>
      </c>
      <c r="BT46" s="151">
        <v>2040</v>
      </c>
      <c r="BU46" s="151">
        <v>2041</v>
      </c>
      <c r="BV46" s="151">
        <v>2042</v>
      </c>
      <c r="BW46" s="151">
        <v>2043</v>
      </c>
      <c r="BX46" s="151">
        <v>2044</v>
      </c>
      <c r="BY46" s="151">
        <v>2045</v>
      </c>
      <c r="BZ46" s="151">
        <v>2046</v>
      </c>
      <c r="CA46" s="151">
        <v>2047</v>
      </c>
      <c r="CB46" s="151">
        <v>2048</v>
      </c>
      <c r="CC46" s="151">
        <v>2049</v>
      </c>
      <c r="CD46" s="212">
        <v>2050</v>
      </c>
    </row>
    <row r="47" spans="1:82" x14ac:dyDescent="0.25">
      <c r="A47" s="213" t="s">
        <v>76</v>
      </c>
      <c r="B47" s="214">
        <v>1</v>
      </c>
      <c r="C47" s="215">
        <v>1</v>
      </c>
      <c r="D47" s="215">
        <v>1</v>
      </c>
      <c r="E47" s="215">
        <v>1</v>
      </c>
      <c r="F47" s="215">
        <v>1</v>
      </c>
      <c r="G47" s="215">
        <v>1</v>
      </c>
      <c r="H47" s="215">
        <v>1</v>
      </c>
      <c r="I47" s="215">
        <v>1</v>
      </c>
      <c r="J47" s="215">
        <v>1</v>
      </c>
      <c r="K47" s="215">
        <v>1</v>
      </c>
      <c r="L47" s="215">
        <v>1</v>
      </c>
      <c r="M47" s="215">
        <v>1</v>
      </c>
      <c r="N47" s="215">
        <v>1</v>
      </c>
      <c r="O47" s="215">
        <v>1</v>
      </c>
      <c r="P47" s="215">
        <v>1</v>
      </c>
      <c r="Q47" s="215">
        <v>1</v>
      </c>
      <c r="R47" s="215">
        <v>1</v>
      </c>
      <c r="S47" s="215">
        <v>1</v>
      </c>
      <c r="T47" s="215">
        <v>1</v>
      </c>
      <c r="U47" s="215">
        <v>1</v>
      </c>
      <c r="V47" s="215">
        <v>1</v>
      </c>
      <c r="W47" s="215">
        <v>1</v>
      </c>
      <c r="X47" s="215">
        <v>1</v>
      </c>
      <c r="Y47" s="215">
        <v>1</v>
      </c>
      <c r="Z47" s="215">
        <v>1</v>
      </c>
      <c r="AA47" s="215">
        <v>1</v>
      </c>
      <c r="AB47" s="215">
        <v>1</v>
      </c>
      <c r="AC47" s="215">
        <v>1</v>
      </c>
      <c r="AD47" s="215">
        <v>1</v>
      </c>
      <c r="AE47" s="215">
        <v>1</v>
      </c>
      <c r="AF47" s="215">
        <v>1</v>
      </c>
      <c r="AG47" s="215">
        <v>1</v>
      </c>
      <c r="AH47" s="215">
        <v>1</v>
      </c>
      <c r="AI47" s="215">
        <v>1</v>
      </c>
      <c r="AJ47" s="215">
        <v>1</v>
      </c>
      <c r="AK47" s="215">
        <v>1</v>
      </c>
      <c r="AL47" s="215">
        <v>1</v>
      </c>
      <c r="AM47" s="215">
        <v>1</v>
      </c>
      <c r="AN47" s="215">
        <v>1</v>
      </c>
      <c r="AO47" s="215">
        <v>1</v>
      </c>
      <c r="AP47" s="215">
        <v>1</v>
      </c>
      <c r="AQ47" s="215">
        <v>1</v>
      </c>
      <c r="AR47" s="215">
        <v>1</v>
      </c>
      <c r="AS47" s="215">
        <v>1</v>
      </c>
      <c r="AT47" s="215">
        <v>1</v>
      </c>
      <c r="AU47" s="215">
        <v>1</v>
      </c>
      <c r="AV47" s="215">
        <v>1</v>
      </c>
      <c r="AW47" s="215">
        <v>1</v>
      </c>
      <c r="AX47" s="215">
        <v>1</v>
      </c>
      <c r="AY47" s="215">
        <v>1</v>
      </c>
      <c r="AZ47" s="215">
        <v>1</v>
      </c>
      <c r="BA47" s="215">
        <v>1</v>
      </c>
      <c r="BB47" s="215">
        <v>1</v>
      </c>
      <c r="BC47" s="215">
        <v>1</v>
      </c>
      <c r="BD47" s="215">
        <v>1</v>
      </c>
      <c r="BE47" s="215">
        <v>1</v>
      </c>
      <c r="BF47" s="215">
        <v>1</v>
      </c>
      <c r="BG47" s="215">
        <v>1</v>
      </c>
      <c r="BH47" s="215">
        <v>1</v>
      </c>
      <c r="BI47" s="215">
        <v>1</v>
      </c>
      <c r="BJ47" s="215">
        <v>1</v>
      </c>
      <c r="BK47" s="215">
        <v>1</v>
      </c>
      <c r="BL47" s="215">
        <v>1</v>
      </c>
      <c r="BM47" s="215">
        <v>1</v>
      </c>
      <c r="BN47" s="215">
        <v>1</v>
      </c>
      <c r="BO47" s="215">
        <v>1</v>
      </c>
      <c r="BP47" s="215">
        <v>1</v>
      </c>
      <c r="BQ47" s="215">
        <v>1</v>
      </c>
      <c r="BR47" s="215">
        <v>1</v>
      </c>
      <c r="BS47" s="215">
        <v>1</v>
      </c>
      <c r="BT47" s="215">
        <v>1</v>
      </c>
      <c r="BU47" s="215">
        <v>1</v>
      </c>
      <c r="BV47" s="215">
        <v>1</v>
      </c>
      <c r="BW47" s="215">
        <v>1</v>
      </c>
      <c r="BX47" s="215">
        <v>1</v>
      </c>
      <c r="BY47" s="215">
        <v>1</v>
      </c>
      <c r="BZ47" s="215">
        <v>1</v>
      </c>
      <c r="CA47" s="215">
        <v>1</v>
      </c>
      <c r="CB47" s="215">
        <v>1</v>
      </c>
      <c r="CC47" s="215">
        <v>1</v>
      </c>
      <c r="CD47" s="216">
        <v>1</v>
      </c>
    </row>
    <row r="48" spans="1:82" x14ac:dyDescent="0.25">
      <c r="A48" s="213" t="s">
        <v>77</v>
      </c>
      <c r="B48" s="217">
        <v>1</v>
      </c>
      <c r="C48" s="149">
        <v>1</v>
      </c>
      <c r="D48" s="149">
        <v>1</v>
      </c>
      <c r="E48" s="149">
        <v>1</v>
      </c>
      <c r="F48" s="149">
        <v>1</v>
      </c>
      <c r="G48" s="149">
        <v>1</v>
      </c>
      <c r="H48" s="149">
        <v>1</v>
      </c>
      <c r="I48" s="149">
        <v>1</v>
      </c>
      <c r="J48" s="149">
        <v>1</v>
      </c>
      <c r="K48" s="149">
        <v>1</v>
      </c>
      <c r="L48" s="149">
        <v>1</v>
      </c>
      <c r="M48" s="149">
        <v>1</v>
      </c>
      <c r="N48" s="149">
        <v>1</v>
      </c>
      <c r="O48" s="149">
        <v>1</v>
      </c>
      <c r="P48" s="149">
        <v>1</v>
      </c>
      <c r="Q48" s="149">
        <v>1</v>
      </c>
      <c r="R48" s="149">
        <v>1</v>
      </c>
      <c r="S48" s="149">
        <v>1</v>
      </c>
      <c r="T48" s="149">
        <v>1</v>
      </c>
      <c r="U48" s="149">
        <v>1</v>
      </c>
      <c r="V48" s="149">
        <v>1</v>
      </c>
      <c r="W48" s="149">
        <v>1</v>
      </c>
      <c r="X48" s="149">
        <v>1</v>
      </c>
      <c r="Y48" s="149">
        <v>1</v>
      </c>
      <c r="Z48" s="149">
        <v>1</v>
      </c>
      <c r="AA48" s="149">
        <v>1</v>
      </c>
      <c r="AB48" s="149">
        <v>1</v>
      </c>
      <c r="AC48" s="149">
        <v>1</v>
      </c>
      <c r="AD48" s="149">
        <v>1</v>
      </c>
      <c r="AE48" s="149">
        <v>1</v>
      </c>
      <c r="AF48" s="149">
        <v>1</v>
      </c>
      <c r="AG48" s="149">
        <v>1</v>
      </c>
      <c r="AH48" s="149">
        <v>1</v>
      </c>
      <c r="AI48" s="149">
        <v>1</v>
      </c>
      <c r="AJ48" s="149">
        <v>1</v>
      </c>
      <c r="AK48" s="149">
        <v>1</v>
      </c>
      <c r="AL48" s="149">
        <v>1</v>
      </c>
      <c r="AM48" s="149">
        <v>1</v>
      </c>
      <c r="AN48" s="149">
        <v>1</v>
      </c>
      <c r="AO48" s="149">
        <v>1</v>
      </c>
      <c r="AP48" s="149">
        <v>1</v>
      </c>
      <c r="AQ48" s="149">
        <v>1</v>
      </c>
      <c r="AR48" s="149">
        <v>1</v>
      </c>
      <c r="AS48" s="149">
        <v>1</v>
      </c>
      <c r="AT48" s="149">
        <v>1</v>
      </c>
      <c r="AU48" s="149">
        <v>1</v>
      </c>
      <c r="AV48" s="149">
        <v>1</v>
      </c>
      <c r="AW48" s="149">
        <v>1</v>
      </c>
      <c r="AX48" s="149">
        <v>1</v>
      </c>
      <c r="AY48" s="149">
        <v>1</v>
      </c>
      <c r="AZ48" s="149">
        <v>1</v>
      </c>
      <c r="BA48" s="149">
        <v>1</v>
      </c>
      <c r="BB48" s="149">
        <v>1</v>
      </c>
      <c r="BC48" s="149">
        <v>1</v>
      </c>
      <c r="BD48" s="149">
        <v>1</v>
      </c>
      <c r="BE48" s="149">
        <v>1</v>
      </c>
      <c r="BF48" s="149">
        <v>1</v>
      </c>
      <c r="BG48" s="149">
        <v>1</v>
      </c>
      <c r="BH48" s="149">
        <v>1</v>
      </c>
      <c r="BI48" s="149">
        <v>1</v>
      </c>
      <c r="BJ48" s="149">
        <v>1</v>
      </c>
      <c r="BK48" s="149">
        <v>1</v>
      </c>
      <c r="BL48" s="149">
        <v>1</v>
      </c>
      <c r="BM48" s="149">
        <v>1</v>
      </c>
      <c r="BN48" s="149">
        <v>1</v>
      </c>
      <c r="BO48" s="149">
        <v>1</v>
      </c>
      <c r="BP48" s="149">
        <v>1</v>
      </c>
      <c r="BQ48" s="149">
        <v>1</v>
      </c>
      <c r="BR48" s="149">
        <v>1</v>
      </c>
      <c r="BS48" s="149">
        <v>1</v>
      </c>
      <c r="BT48" s="149">
        <v>1</v>
      </c>
      <c r="BU48" s="149">
        <v>1</v>
      </c>
      <c r="BV48" s="149">
        <v>1</v>
      </c>
      <c r="BW48" s="149">
        <v>1</v>
      </c>
      <c r="BX48" s="149">
        <v>1</v>
      </c>
      <c r="BY48" s="149">
        <v>1</v>
      </c>
      <c r="BZ48" s="149">
        <v>1</v>
      </c>
      <c r="CA48" s="149">
        <v>1</v>
      </c>
      <c r="CB48" s="149">
        <v>1</v>
      </c>
      <c r="CC48" s="149">
        <v>1</v>
      </c>
      <c r="CD48" s="218">
        <v>1</v>
      </c>
    </row>
    <row r="49" spans="1:82" x14ac:dyDescent="0.25">
      <c r="A49" s="213" t="s">
        <v>79</v>
      </c>
      <c r="B49" s="217">
        <v>1</v>
      </c>
      <c r="C49" s="149">
        <v>1</v>
      </c>
      <c r="D49" s="149">
        <v>1</v>
      </c>
      <c r="E49" s="149">
        <v>1</v>
      </c>
      <c r="F49" s="149">
        <v>1</v>
      </c>
      <c r="G49" s="149">
        <v>1</v>
      </c>
      <c r="H49" s="149">
        <v>1</v>
      </c>
      <c r="I49" s="149">
        <v>1</v>
      </c>
      <c r="J49" s="149">
        <v>1</v>
      </c>
      <c r="K49" s="149">
        <v>1</v>
      </c>
      <c r="L49" s="149">
        <v>1</v>
      </c>
      <c r="M49" s="149">
        <v>1</v>
      </c>
      <c r="N49" s="149">
        <v>1</v>
      </c>
      <c r="O49" s="149">
        <v>1</v>
      </c>
      <c r="P49" s="149">
        <v>1</v>
      </c>
      <c r="Q49" s="149">
        <v>1</v>
      </c>
      <c r="R49" s="149">
        <v>1</v>
      </c>
      <c r="S49" s="149">
        <v>1</v>
      </c>
      <c r="T49" s="149">
        <v>1</v>
      </c>
      <c r="U49" s="149">
        <v>1</v>
      </c>
      <c r="V49" s="149">
        <v>1</v>
      </c>
      <c r="W49" s="149">
        <v>1</v>
      </c>
      <c r="X49" s="149">
        <v>1</v>
      </c>
      <c r="Y49" s="149">
        <v>1</v>
      </c>
      <c r="Z49" s="149">
        <v>1</v>
      </c>
      <c r="AA49" s="149">
        <v>1</v>
      </c>
      <c r="AB49" s="149">
        <v>1</v>
      </c>
      <c r="AC49" s="149">
        <v>1</v>
      </c>
      <c r="AD49" s="149">
        <v>1</v>
      </c>
      <c r="AE49" s="149">
        <v>1</v>
      </c>
      <c r="AF49" s="149">
        <v>1</v>
      </c>
      <c r="AG49" s="149">
        <v>1</v>
      </c>
      <c r="AH49" s="149">
        <v>1</v>
      </c>
      <c r="AI49" s="149">
        <v>1</v>
      </c>
      <c r="AJ49" s="149">
        <v>1</v>
      </c>
      <c r="AK49" s="149">
        <v>1</v>
      </c>
      <c r="AL49" s="149">
        <v>1</v>
      </c>
      <c r="AM49" s="149">
        <v>1</v>
      </c>
      <c r="AN49" s="149">
        <v>1</v>
      </c>
      <c r="AO49" s="149">
        <v>1</v>
      </c>
      <c r="AP49" s="149">
        <v>1</v>
      </c>
      <c r="AQ49" s="149">
        <v>1</v>
      </c>
      <c r="AR49" s="149">
        <v>1</v>
      </c>
      <c r="AS49" s="149">
        <v>1</v>
      </c>
      <c r="AT49" s="149">
        <v>1</v>
      </c>
      <c r="AU49" s="149">
        <v>1</v>
      </c>
      <c r="AV49" s="149">
        <v>1</v>
      </c>
      <c r="AW49" s="149">
        <v>1</v>
      </c>
      <c r="AX49" s="149">
        <v>1</v>
      </c>
      <c r="AY49" s="149">
        <v>1</v>
      </c>
      <c r="AZ49" s="149">
        <v>1</v>
      </c>
      <c r="BA49" s="149">
        <v>1</v>
      </c>
      <c r="BB49" s="149">
        <v>1</v>
      </c>
      <c r="BC49" s="149">
        <v>1</v>
      </c>
      <c r="BD49" s="149">
        <v>1</v>
      </c>
      <c r="BE49" s="149">
        <v>1</v>
      </c>
      <c r="BF49" s="149">
        <v>1</v>
      </c>
      <c r="BG49" s="149">
        <v>1</v>
      </c>
      <c r="BH49" s="149">
        <v>1</v>
      </c>
      <c r="BI49" s="149">
        <v>1</v>
      </c>
      <c r="BJ49" s="149">
        <v>1</v>
      </c>
      <c r="BK49" s="149">
        <v>1</v>
      </c>
      <c r="BL49" s="149">
        <v>1</v>
      </c>
      <c r="BM49" s="149">
        <v>1</v>
      </c>
      <c r="BN49" s="149">
        <v>1</v>
      </c>
      <c r="BO49" s="149">
        <v>1</v>
      </c>
      <c r="BP49" s="149">
        <v>1</v>
      </c>
      <c r="BQ49" s="149">
        <v>1</v>
      </c>
      <c r="BR49" s="149">
        <v>1</v>
      </c>
      <c r="BS49" s="149">
        <v>1</v>
      </c>
      <c r="BT49" s="149">
        <v>1</v>
      </c>
      <c r="BU49" s="149">
        <v>1</v>
      </c>
      <c r="BV49" s="149">
        <v>1</v>
      </c>
      <c r="BW49" s="149">
        <v>1</v>
      </c>
      <c r="BX49" s="149">
        <v>1</v>
      </c>
      <c r="BY49" s="149">
        <v>1</v>
      </c>
      <c r="BZ49" s="149">
        <v>1</v>
      </c>
      <c r="CA49" s="149">
        <v>1</v>
      </c>
      <c r="CB49" s="149">
        <v>1</v>
      </c>
      <c r="CC49" s="149">
        <v>1</v>
      </c>
      <c r="CD49" s="218">
        <v>1</v>
      </c>
    </row>
    <row r="50" spans="1:82" x14ac:dyDescent="0.25">
      <c r="A50" s="213" t="s">
        <v>78</v>
      </c>
      <c r="B50" s="217">
        <v>1</v>
      </c>
      <c r="C50" s="149">
        <v>1</v>
      </c>
      <c r="D50" s="149">
        <v>1</v>
      </c>
      <c r="E50" s="149">
        <v>1</v>
      </c>
      <c r="F50" s="149">
        <v>1</v>
      </c>
      <c r="G50" s="149">
        <v>1</v>
      </c>
      <c r="H50" s="149">
        <v>1</v>
      </c>
      <c r="I50" s="149">
        <v>1</v>
      </c>
      <c r="J50" s="149">
        <v>1</v>
      </c>
      <c r="K50" s="149">
        <v>1</v>
      </c>
      <c r="L50" s="149">
        <v>1</v>
      </c>
      <c r="M50" s="149">
        <v>1</v>
      </c>
      <c r="N50" s="149">
        <v>1</v>
      </c>
      <c r="O50" s="149">
        <v>1</v>
      </c>
      <c r="P50" s="149">
        <v>1</v>
      </c>
      <c r="Q50" s="149">
        <v>1</v>
      </c>
      <c r="R50" s="149">
        <v>1</v>
      </c>
      <c r="S50" s="149">
        <v>1</v>
      </c>
      <c r="T50" s="149">
        <v>1</v>
      </c>
      <c r="U50" s="149">
        <v>1</v>
      </c>
      <c r="V50" s="149">
        <v>1</v>
      </c>
      <c r="W50" s="149">
        <v>1</v>
      </c>
      <c r="X50" s="149">
        <v>1</v>
      </c>
      <c r="Y50" s="149">
        <v>1</v>
      </c>
      <c r="Z50" s="149">
        <v>1</v>
      </c>
      <c r="AA50" s="149">
        <v>1</v>
      </c>
      <c r="AB50" s="149">
        <v>1</v>
      </c>
      <c r="AC50" s="149">
        <v>1</v>
      </c>
      <c r="AD50" s="149">
        <v>1</v>
      </c>
      <c r="AE50" s="149">
        <v>1</v>
      </c>
      <c r="AF50" s="149">
        <v>1</v>
      </c>
      <c r="AG50" s="149">
        <v>1</v>
      </c>
      <c r="AH50" s="149">
        <v>1</v>
      </c>
      <c r="AI50" s="149">
        <v>1</v>
      </c>
      <c r="AJ50" s="149">
        <v>1</v>
      </c>
      <c r="AK50" s="149">
        <v>1</v>
      </c>
      <c r="AL50" s="149">
        <v>1</v>
      </c>
      <c r="AM50" s="149">
        <v>1</v>
      </c>
      <c r="AN50" s="149">
        <v>1</v>
      </c>
      <c r="AO50" s="149">
        <v>1</v>
      </c>
      <c r="AP50" s="149">
        <v>1</v>
      </c>
      <c r="AQ50" s="149">
        <v>1</v>
      </c>
      <c r="AR50" s="149">
        <v>1</v>
      </c>
      <c r="AS50" s="149">
        <v>1</v>
      </c>
      <c r="AT50" s="149">
        <v>1</v>
      </c>
      <c r="AU50" s="149">
        <v>1</v>
      </c>
      <c r="AV50" s="149">
        <v>1</v>
      </c>
      <c r="AW50" s="149">
        <v>1</v>
      </c>
      <c r="AX50" s="149">
        <v>1</v>
      </c>
      <c r="AY50" s="149">
        <v>1</v>
      </c>
      <c r="AZ50" s="149">
        <v>1</v>
      </c>
      <c r="BA50" s="149">
        <v>1</v>
      </c>
      <c r="BB50" s="149">
        <v>1</v>
      </c>
      <c r="BC50" s="149">
        <v>1</v>
      </c>
      <c r="BD50" s="149">
        <v>1</v>
      </c>
      <c r="BE50" s="149">
        <v>1</v>
      </c>
      <c r="BF50" s="149">
        <v>1</v>
      </c>
      <c r="BG50" s="149">
        <v>1</v>
      </c>
      <c r="BH50" s="149">
        <v>1</v>
      </c>
      <c r="BI50" s="149">
        <v>1</v>
      </c>
      <c r="BJ50" s="149">
        <v>1</v>
      </c>
      <c r="BK50" s="149">
        <v>1</v>
      </c>
      <c r="BL50" s="149">
        <v>1</v>
      </c>
      <c r="BM50" s="149">
        <v>1</v>
      </c>
      <c r="BN50" s="149">
        <v>1</v>
      </c>
      <c r="BO50" s="149">
        <v>1</v>
      </c>
      <c r="BP50" s="149">
        <v>1</v>
      </c>
      <c r="BQ50" s="149">
        <v>1</v>
      </c>
      <c r="BR50" s="149">
        <v>1</v>
      </c>
      <c r="BS50" s="149">
        <v>1</v>
      </c>
      <c r="BT50" s="149">
        <v>1</v>
      </c>
      <c r="BU50" s="149">
        <v>1</v>
      </c>
      <c r="BV50" s="149">
        <v>1</v>
      </c>
      <c r="BW50" s="149">
        <v>1</v>
      </c>
      <c r="BX50" s="149">
        <v>1</v>
      </c>
      <c r="BY50" s="149">
        <v>1</v>
      </c>
      <c r="BZ50" s="149">
        <v>1</v>
      </c>
      <c r="CA50" s="149">
        <v>1</v>
      </c>
      <c r="CB50" s="149">
        <v>1</v>
      </c>
      <c r="CC50" s="149">
        <v>1</v>
      </c>
      <c r="CD50" s="218">
        <v>1</v>
      </c>
    </row>
    <row r="51" spans="1:82" x14ac:dyDescent="0.25">
      <c r="A51" s="213" t="s">
        <v>80</v>
      </c>
      <c r="B51" s="217">
        <v>1</v>
      </c>
      <c r="C51" s="149">
        <v>1</v>
      </c>
      <c r="D51" s="149">
        <v>1</v>
      </c>
      <c r="E51" s="149">
        <v>1</v>
      </c>
      <c r="F51" s="149">
        <v>1</v>
      </c>
      <c r="G51" s="149">
        <v>1</v>
      </c>
      <c r="H51" s="149">
        <v>1</v>
      </c>
      <c r="I51" s="149">
        <v>1</v>
      </c>
      <c r="J51" s="149">
        <v>1</v>
      </c>
      <c r="K51" s="149">
        <v>1</v>
      </c>
      <c r="L51" s="149">
        <v>1</v>
      </c>
      <c r="M51" s="149">
        <v>1</v>
      </c>
      <c r="N51" s="149">
        <v>1</v>
      </c>
      <c r="O51" s="149">
        <v>1</v>
      </c>
      <c r="P51" s="149">
        <v>1</v>
      </c>
      <c r="Q51" s="149">
        <v>1</v>
      </c>
      <c r="R51" s="149">
        <v>1</v>
      </c>
      <c r="S51" s="149">
        <v>1</v>
      </c>
      <c r="T51" s="149">
        <v>1</v>
      </c>
      <c r="U51" s="149">
        <v>1</v>
      </c>
      <c r="V51" s="149">
        <v>1</v>
      </c>
      <c r="W51" s="149">
        <v>1</v>
      </c>
      <c r="X51" s="149">
        <v>1</v>
      </c>
      <c r="Y51" s="149">
        <v>1</v>
      </c>
      <c r="Z51" s="149">
        <v>1</v>
      </c>
      <c r="AA51" s="149">
        <v>1</v>
      </c>
      <c r="AB51" s="149">
        <v>1</v>
      </c>
      <c r="AC51" s="149">
        <v>1</v>
      </c>
      <c r="AD51" s="149">
        <v>1</v>
      </c>
      <c r="AE51" s="149">
        <v>1</v>
      </c>
      <c r="AF51" s="149">
        <v>1</v>
      </c>
      <c r="AG51" s="149">
        <v>1</v>
      </c>
      <c r="AH51" s="149">
        <v>1</v>
      </c>
      <c r="AI51" s="149">
        <v>1</v>
      </c>
      <c r="AJ51" s="149">
        <v>1</v>
      </c>
      <c r="AK51" s="149">
        <v>1</v>
      </c>
      <c r="AL51" s="149">
        <v>1</v>
      </c>
      <c r="AM51" s="149">
        <v>1</v>
      </c>
      <c r="AN51" s="149">
        <v>1</v>
      </c>
      <c r="AO51" s="149">
        <v>1</v>
      </c>
      <c r="AP51" s="149">
        <v>1</v>
      </c>
      <c r="AQ51" s="149">
        <v>1</v>
      </c>
      <c r="AR51" s="149">
        <v>1</v>
      </c>
      <c r="AS51" s="149">
        <v>1</v>
      </c>
      <c r="AT51" s="149">
        <v>1</v>
      </c>
      <c r="AU51" s="149">
        <v>1</v>
      </c>
      <c r="AV51" s="149">
        <v>1</v>
      </c>
      <c r="AW51" s="149">
        <v>1</v>
      </c>
      <c r="AX51" s="149">
        <v>1</v>
      </c>
      <c r="AY51" s="149">
        <v>1</v>
      </c>
      <c r="AZ51" s="149">
        <v>1</v>
      </c>
      <c r="BA51" s="149">
        <v>1</v>
      </c>
      <c r="BB51" s="149">
        <v>1</v>
      </c>
      <c r="BC51" s="149">
        <v>1</v>
      </c>
      <c r="BD51" s="149">
        <v>1</v>
      </c>
      <c r="BE51" s="149">
        <v>1</v>
      </c>
      <c r="BF51" s="149">
        <v>1</v>
      </c>
      <c r="BG51" s="149">
        <v>1</v>
      </c>
      <c r="BH51" s="149">
        <v>1</v>
      </c>
      <c r="BI51" s="149">
        <v>1</v>
      </c>
      <c r="BJ51" s="149">
        <v>1</v>
      </c>
      <c r="BK51" s="149">
        <v>1</v>
      </c>
      <c r="BL51" s="149">
        <v>1</v>
      </c>
      <c r="BM51" s="149">
        <v>1</v>
      </c>
      <c r="BN51" s="149">
        <v>1</v>
      </c>
      <c r="BO51" s="149">
        <v>1</v>
      </c>
      <c r="BP51" s="149">
        <v>1</v>
      </c>
      <c r="BQ51" s="149">
        <v>1</v>
      </c>
      <c r="BR51" s="149">
        <v>1</v>
      </c>
      <c r="BS51" s="149">
        <v>1</v>
      </c>
      <c r="BT51" s="149">
        <v>1</v>
      </c>
      <c r="BU51" s="149">
        <v>1</v>
      </c>
      <c r="BV51" s="149">
        <v>1</v>
      </c>
      <c r="BW51" s="149">
        <v>1</v>
      </c>
      <c r="BX51" s="149">
        <v>1</v>
      </c>
      <c r="BY51" s="149">
        <v>1</v>
      </c>
      <c r="BZ51" s="149">
        <v>1</v>
      </c>
      <c r="CA51" s="149">
        <v>1</v>
      </c>
      <c r="CB51" s="149">
        <v>1</v>
      </c>
      <c r="CC51" s="149">
        <v>1</v>
      </c>
      <c r="CD51" s="218">
        <v>1</v>
      </c>
    </row>
    <row r="52" spans="1:82" x14ac:dyDescent="0.25">
      <c r="A52" s="213" t="s">
        <v>303</v>
      </c>
      <c r="B52" s="217">
        <v>1</v>
      </c>
      <c r="C52" s="149">
        <v>1</v>
      </c>
      <c r="D52" s="149">
        <v>1</v>
      </c>
      <c r="E52" s="149">
        <v>1</v>
      </c>
      <c r="F52" s="149">
        <v>1</v>
      </c>
      <c r="G52" s="149">
        <v>1</v>
      </c>
      <c r="H52" s="149">
        <v>1</v>
      </c>
      <c r="I52" s="149">
        <v>1</v>
      </c>
      <c r="J52" s="149">
        <v>1</v>
      </c>
      <c r="K52" s="149">
        <v>1</v>
      </c>
      <c r="L52" s="149">
        <v>1</v>
      </c>
      <c r="M52" s="149">
        <v>1</v>
      </c>
      <c r="N52" s="149">
        <v>1</v>
      </c>
      <c r="O52" s="149">
        <v>1</v>
      </c>
      <c r="P52" s="149">
        <v>1</v>
      </c>
      <c r="Q52" s="149">
        <v>1</v>
      </c>
      <c r="R52" s="149">
        <v>1</v>
      </c>
      <c r="S52" s="149">
        <v>1</v>
      </c>
      <c r="T52" s="149">
        <v>1</v>
      </c>
      <c r="U52" s="149">
        <v>1</v>
      </c>
      <c r="V52" s="149">
        <v>1</v>
      </c>
      <c r="W52" s="149">
        <v>1</v>
      </c>
      <c r="X52" s="149">
        <v>1</v>
      </c>
      <c r="Y52" s="149">
        <v>1</v>
      </c>
      <c r="Z52" s="149">
        <v>1</v>
      </c>
      <c r="AA52" s="149">
        <v>1</v>
      </c>
      <c r="AB52" s="149">
        <v>1</v>
      </c>
      <c r="AC52" s="149">
        <v>1</v>
      </c>
      <c r="AD52" s="149">
        <v>1</v>
      </c>
      <c r="AE52" s="149">
        <v>1</v>
      </c>
      <c r="AF52" s="149">
        <v>1</v>
      </c>
      <c r="AG52" s="149">
        <v>1</v>
      </c>
      <c r="AH52" s="149">
        <v>1</v>
      </c>
      <c r="AI52" s="149">
        <v>1</v>
      </c>
      <c r="AJ52" s="149">
        <v>1</v>
      </c>
      <c r="AK52" s="149">
        <v>1</v>
      </c>
      <c r="AL52" s="149">
        <v>1</v>
      </c>
      <c r="AM52" s="149">
        <v>1</v>
      </c>
      <c r="AN52" s="149">
        <v>1</v>
      </c>
      <c r="AO52" s="149">
        <v>1</v>
      </c>
      <c r="AP52" s="149">
        <v>1</v>
      </c>
      <c r="AQ52" s="149">
        <v>1</v>
      </c>
      <c r="AR52" s="149">
        <v>1</v>
      </c>
      <c r="AS52" s="149">
        <v>1</v>
      </c>
      <c r="AT52" s="149">
        <v>1</v>
      </c>
      <c r="AU52" s="149">
        <v>1</v>
      </c>
      <c r="AV52" s="149">
        <v>1</v>
      </c>
      <c r="AW52" s="149">
        <v>1</v>
      </c>
      <c r="AX52" s="149">
        <v>1</v>
      </c>
      <c r="AY52" s="149">
        <v>1</v>
      </c>
      <c r="AZ52" s="149">
        <v>1</v>
      </c>
      <c r="BA52" s="149">
        <v>1</v>
      </c>
      <c r="BB52" s="149">
        <v>1</v>
      </c>
      <c r="BC52" s="149">
        <v>1</v>
      </c>
      <c r="BD52" s="149">
        <v>1</v>
      </c>
      <c r="BE52" s="149">
        <v>1</v>
      </c>
      <c r="BF52" s="149">
        <v>1</v>
      </c>
      <c r="BG52" s="149">
        <v>1</v>
      </c>
      <c r="BH52" s="149">
        <v>1</v>
      </c>
      <c r="BI52" s="149">
        <v>1</v>
      </c>
      <c r="BJ52" s="149">
        <v>1</v>
      </c>
      <c r="BK52" s="149">
        <v>1</v>
      </c>
      <c r="BL52" s="149">
        <v>1</v>
      </c>
      <c r="BM52" s="149">
        <v>1</v>
      </c>
      <c r="BN52" s="149">
        <v>1</v>
      </c>
      <c r="BO52" s="149">
        <v>1</v>
      </c>
      <c r="BP52" s="149">
        <v>1</v>
      </c>
      <c r="BQ52" s="149">
        <v>1</v>
      </c>
      <c r="BR52" s="149">
        <v>1</v>
      </c>
      <c r="BS52" s="149">
        <v>1</v>
      </c>
      <c r="BT52" s="149">
        <v>1</v>
      </c>
      <c r="BU52" s="149">
        <v>1</v>
      </c>
      <c r="BV52" s="149">
        <v>1</v>
      </c>
      <c r="BW52" s="149">
        <v>1</v>
      </c>
      <c r="BX52" s="149">
        <v>1</v>
      </c>
      <c r="BY52" s="149">
        <v>1</v>
      </c>
      <c r="BZ52" s="149">
        <v>1</v>
      </c>
      <c r="CA52" s="149">
        <v>1</v>
      </c>
      <c r="CB52" s="149">
        <v>1</v>
      </c>
      <c r="CC52" s="149">
        <v>1</v>
      </c>
      <c r="CD52" s="218">
        <v>1</v>
      </c>
    </row>
    <row r="53" spans="1:82" x14ac:dyDescent="0.25">
      <c r="A53" s="213" t="s">
        <v>81</v>
      </c>
      <c r="B53" s="219">
        <v>1</v>
      </c>
      <c r="C53" s="220">
        <v>1</v>
      </c>
      <c r="D53" s="220">
        <v>1</v>
      </c>
      <c r="E53" s="220">
        <v>1</v>
      </c>
      <c r="F53" s="220">
        <v>1</v>
      </c>
      <c r="G53" s="220">
        <v>1</v>
      </c>
      <c r="H53" s="220">
        <v>1</v>
      </c>
      <c r="I53" s="220">
        <v>1</v>
      </c>
      <c r="J53" s="220">
        <v>1</v>
      </c>
      <c r="K53" s="220">
        <v>1</v>
      </c>
      <c r="L53" s="220">
        <v>1</v>
      </c>
      <c r="M53" s="220">
        <v>1</v>
      </c>
      <c r="N53" s="220">
        <v>1</v>
      </c>
      <c r="O53" s="220">
        <v>1</v>
      </c>
      <c r="P53" s="220">
        <v>1</v>
      </c>
      <c r="Q53" s="220">
        <v>1</v>
      </c>
      <c r="R53" s="220">
        <v>1</v>
      </c>
      <c r="S53" s="220">
        <v>1</v>
      </c>
      <c r="T53" s="220">
        <v>1</v>
      </c>
      <c r="U53" s="220">
        <v>1</v>
      </c>
      <c r="V53" s="220">
        <v>1</v>
      </c>
      <c r="W53" s="220">
        <v>1</v>
      </c>
      <c r="X53" s="220">
        <v>1</v>
      </c>
      <c r="Y53" s="220">
        <v>1</v>
      </c>
      <c r="Z53" s="220">
        <v>1</v>
      </c>
      <c r="AA53" s="220">
        <v>1</v>
      </c>
      <c r="AB53" s="220">
        <v>1</v>
      </c>
      <c r="AC53" s="220">
        <v>1</v>
      </c>
      <c r="AD53" s="220">
        <v>1</v>
      </c>
      <c r="AE53" s="220">
        <v>1</v>
      </c>
      <c r="AF53" s="220">
        <v>1</v>
      </c>
      <c r="AG53" s="220">
        <v>1</v>
      </c>
      <c r="AH53" s="220">
        <v>1</v>
      </c>
      <c r="AI53" s="220">
        <v>1</v>
      </c>
      <c r="AJ53" s="220">
        <v>1</v>
      </c>
      <c r="AK53" s="220">
        <v>1</v>
      </c>
      <c r="AL53" s="220">
        <v>1</v>
      </c>
      <c r="AM53" s="220">
        <v>1</v>
      </c>
      <c r="AN53" s="220">
        <v>1</v>
      </c>
      <c r="AO53" s="220">
        <v>1</v>
      </c>
      <c r="AP53" s="220">
        <v>1</v>
      </c>
      <c r="AQ53" s="220">
        <v>1</v>
      </c>
      <c r="AR53" s="220">
        <v>1</v>
      </c>
      <c r="AS53" s="220">
        <v>1</v>
      </c>
      <c r="AT53" s="220">
        <v>1</v>
      </c>
      <c r="AU53" s="220">
        <v>1</v>
      </c>
      <c r="AV53" s="220">
        <v>1</v>
      </c>
      <c r="AW53" s="220">
        <v>1</v>
      </c>
      <c r="AX53" s="220">
        <v>1</v>
      </c>
      <c r="AY53" s="220">
        <v>1</v>
      </c>
      <c r="AZ53" s="220">
        <v>1</v>
      </c>
      <c r="BA53" s="220">
        <v>1</v>
      </c>
      <c r="BB53" s="220">
        <v>1</v>
      </c>
      <c r="BC53" s="220">
        <v>1</v>
      </c>
      <c r="BD53" s="220">
        <v>1</v>
      </c>
      <c r="BE53" s="220">
        <v>1</v>
      </c>
      <c r="BF53" s="220">
        <v>1</v>
      </c>
      <c r="BG53" s="220">
        <v>1</v>
      </c>
      <c r="BH53" s="220">
        <v>1</v>
      </c>
      <c r="BI53" s="220">
        <v>1</v>
      </c>
      <c r="BJ53" s="220">
        <v>1</v>
      </c>
      <c r="BK53" s="220">
        <v>1</v>
      </c>
      <c r="BL53" s="220">
        <v>1</v>
      </c>
      <c r="BM53" s="220">
        <v>1</v>
      </c>
      <c r="BN53" s="220">
        <v>1</v>
      </c>
      <c r="BO53" s="220">
        <v>1</v>
      </c>
      <c r="BP53" s="220">
        <v>1</v>
      </c>
      <c r="BQ53" s="220">
        <v>1</v>
      </c>
      <c r="BR53" s="220">
        <v>1</v>
      </c>
      <c r="BS53" s="220">
        <v>1</v>
      </c>
      <c r="BT53" s="220">
        <v>1</v>
      </c>
      <c r="BU53" s="220">
        <v>1</v>
      </c>
      <c r="BV53" s="220">
        <v>1</v>
      </c>
      <c r="BW53" s="220">
        <v>1</v>
      </c>
      <c r="BX53" s="220">
        <v>1</v>
      </c>
      <c r="BY53" s="220">
        <v>1</v>
      </c>
      <c r="BZ53" s="220">
        <v>1</v>
      </c>
      <c r="CA53" s="220">
        <v>1</v>
      </c>
      <c r="CB53" s="220">
        <v>1</v>
      </c>
      <c r="CC53" s="220">
        <v>1</v>
      </c>
      <c r="CD53" s="221">
        <v>1</v>
      </c>
    </row>
    <row r="54" spans="1:82" x14ac:dyDescent="0.25">
      <c r="A54" s="207" t="s">
        <v>240</v>
      </c>
      <c r="B54" s="222">
        <v>1970</v>
      </c>
      <c r="C54" s="222">
        <v>1971</v>
      </c>
      <c r="D54" s="222">
        <v>1972</v>
      </c>
      <c r="E54" s="222">
        <v>1973</v>
      </c>
      <c r="F54" s="222">
        <v>1974</v>
      </c>
      <c r="G54" s="222">
        <v>1975</v>
      </c>
      <c r="H54" s="222">
        <v>1976</v>
      </c>
      <c r="I54" s="222">
        <v>1977</v>
      </c>
      <c r="J54" s="222">
        <v>1978</v>
      </c>
      <c r="K54" s="222">
        <v>1979</v>
      </c>
      <c r="L54" s="222">
        <v>1980</v>
      </c>
      <c r="M54" s="222">
        <v>1981</v>
      </c>
      <c r="N54" s="222">
        <v>1982</v>
      </c>
      <c r="O54" s="222">
        <v>1983</v>
      </c>
      <c r="P54" s="222">
        <v>1984</v>
      </c>
      <c r="Q54" s="222">
        <v>1985</v>
      </c>
      <c r="R54" s="222">
        <v>1986</v>
      </c>
      <c r="S54" s="222">
        <v>1987</v>
      </c>
      <c r="T54" s="222">
        <v>1988</v>
      </c>
      <c r="U54" s="222">
        <v>1989</v>
      </c>
      <c r="V54" s="222">
        <v>1990</v>
      </c>
      <c r="W54" s="222">
        <v>1991</v>
      </c>
      <c r="X54" s="222">
        <v>1992</v>
      </c>
      <c r="Y54" s="222">
        <v>1993</v>
      </c>
      <c r="Z54" s="222">
        <v>1994</v>
      </c>
      <c r="AA54" s="222">
        <v>1995</v>
      </c>
      <c r="AB54" s="222">
        <v>1996</v>
      </c>
      <c r="AC54" s="222">
        <v>1997</v>
      </c>
      <c r="AD54" s="222">
        <v>1998</v>
      </c>
      <c r="AE54" s="222">
        <v>1999</v>
      </c>
      <c r="AF54" s="222">
        <v>2000</v>
      </c>
      <c r="AG54" s="222">
        <v>2001</v>
      </c>
      <c r="AH54" s="222">
        <v>2002</v>
      </c>
      <c r="AI54" s="222">
        <v>2003</v>
      </c>
      <c r="AJ54" s="222">
        <v>2004</v>
      </c>
      <c r="AK54" s="222">
        <v>2005</v>
      </c>
      <c r="AL54" s="222">
        <v>2006</v>
      </c>
      <c r="AM54" s="222">
        <v>2007</v>
      </c>
      <c r="AN54" s="222">
        <v>2008</v>
      </c>
      <c r="AO54" s="222">
        <v>2009</v>
      </c>
      <c r="AP54" s="222">
        <v>2010</v>
      </c>
      <c r="AQ54" s="222">
        <v>2011</v>
      </c>
      <c r="AR54" s="222">
        <v>2012</v>
      </c>
      <c r="AS54" s="222">
        <v>2013</v>
      </c>
      <c r="AT54" s="222">
        <v>2014</v>
      </c>
      <c r="AU54" s="222">
        <v>2015</v>
      </c>
      <c r="AV54" s="222">
        <v>2016</v>
      </c>
      <c r="AW54" s="222">
        <v>2017</v>
      </c>
      <c r="AX54" s="222">
        <v>2018</v>
      </c>
      <c r="AY54" s="222">
        <v>2019</v>
      </c>
      <c r="AZ54" s="222">
        <v>2020</v>
      </c>
      <c r="BA54" s="222">
        <v>2021</v>
      </c>
      <c r="BB54" s="222">
        <v>2022</v>
      </c>
      <c r="BC54" s="222">
        <v>2023</v>
      </c>
      <c r="BD54" s="222">
        <v>2024</v>
      </c>
      <c r="BE54" s="222">
        <v>2025</v>
      </c>
      <c r="BF54" s="222">
        <v>2026</v>
      </c>
      <c r="BG54" s="222">
        <v>2027</v>
      </c>
      <c r="BH54" s="222">
        <v>2028</v>
      </c>
      <c r="BI54" s="222">
        <v>2029</v>
      </c>
      <c r="BJ54" s="222">
        <v>2030</v>
      </c>
      <c r="BK54" s="222">
        <v>2031</v>
      </c>
      <c r="BL54" s="222">
        <v>2032</v>
      </c>
      <c r="BM54" s="222">
        <v>2033</v>
      </c>
      <c r="BN54" s="222">
        <v>2034</v>
      </c>
      <c r="BO54" s="222">
        <v>2035</v>
      </c>
      <c r="BP54" s="222">
        <v>2036</v>
      </c>
      <c r="BQ54" s="222">
        <v>2037</v>
      </c>
      <c r="BR54" s="222">
        <v>2038</v>
      </c>
      <c r="BS54" s="222">
        <v>2039</v>
      </c>
      <c r="BT54" s="222">
        <v>2040</v>
      </c>
      <c r="BU54" s="222">
        <v>2041</v>
      </c>
      <c r="BV54" s="222">
        <v>2042</v>
      </c>
      <c r="BW54" s="222">
        <v>2043</v>
      </c>
      <c r="BX54" s="222">
        <v>2044</v>
      </c>
      <c r="BY54" s="222">
        <v>2045</v>
      </c>
      <c r="BZ54" s="222">
        <v>2046</v>
      </c>
      <c r="CA54" s="222">
        <v>2047</v>
      </c>
      <c r="CB54" s="222">
        <v>2048</v>
      </c>
      <c r="CC54" s="222">
        <v>2049</v>
      </c>
      <c r="CD54" s="223">
        <v>2050</v>
      </c>
    </row>
    <row r="55" spans="1:82" x14ac:dyDescent="0.25">
      <c r="A55" s="213" t="s">
        <v>76</v>
      </c>
      <c r="B55" s="214">
        <v>1</v>
      </c>
      <c r="C55" s="215">
        <v>1</v>
      </c>
      <c r="D55" s="215">
        <v>1</v>
      </c>
      <c r="E55" s="215">
        <v>1</v>
      </c>
      <c r="F55" s="215">
        <v>1</v>
      </c>
      <c r="G55" s="215">
        <v>1</v>
      </c>
      <c r="H55" s="215">
        <v>1</v>
      </c>
      <c r="I55" s="215">
        <v>1</v>
      </c>
      <c r="J55" s="215">
        <v>1</v>
      </c>
      <c r="K55" s="215">
        <v>1</v>
      </c>
      <c r="L55" s="215">
        <v>1</v>
      </c>
      <c r="M55" s="215">
        <v>1</v>
      </c>
      <c r="N55" s="215">
        <v>1</v>
      </c>
      <c r="O55" s="215">
        <v>1</v>
      </c>
      <c r="P55" s="215">
        <v>1</v>
      </c>
      <c r="Q55" s="215">
        <v>1</v>
      </c>
      <c r="R55" s="215">
        <v>1</v>
      </c>
      <c r="S55" s="215">
        <v>1</v>
      </c>
      <c r="T55" s="215">
        <v>1</v>
      </c>
      <c r="U55" s="215">
        <v>1</v>
      </c>
      <c r="V55" s="215">
        <v>1</v>
      </c>
      <c r="W55" s="215">
        <v>1</v>
      </c>
      <c r="X55" s="215">
        <v>1</v>
      </c>
      <c r="Y55" s="215">
        <v>1</v>
      </c>
      <c r="Z55" s="215">
        <v>1</v>
      </c>
      <c r="AA55" s="215">
        <v>1</v>
      </c>
      <c r="AB55" s="215">
        <v>1</v>
      </c>
      <c r="AC55" s="215">
        <v>1</v>
      </c>
      <c r="AD55" s="215">
        <v>1</v>
      </c>
      <c r="AE55" s="215">
        <v>1</v>
      </c>
      <c r="AF55" s="215">
        <v>1</v>
      </c>
      <c r="AG55" s="215">
        <v>1</v>
      </c>
      <c r="AH55" s="215">
        <v>1</v>
      </c>
      <c r="AI55" s="215">
        <v>1</v>
      </c>
      <c r="AJ55" s="215">
        <v>1</v>
      </c>
      <c r="AK55" s="215">
        <v>1</v>
      </c>
      <c r="AL55" s="215">
        <v>1</v>
      </c>
      <c r="AM55" s="215">
        <v>1</v>
      </c>
      <c r="AN55" s="215">
        <v>1</v>
      </c>
      <c r="AO55" s="215">
        <v>1</v>
      </c>
      <c r="AP55" s="215">
        <v>1</v>
      </c>
      <c r="AQ55" s="215">
        <v>1</v>
      </c>
      <c r="AR55" s="215">
        <v>1</v>
      </c>
      <c r="AS55" s="215">
        <v>1</v>
      </c>
      <c r="AT55" s="215">
        <v>1</v>
      </c>
      <c r="AU55" s="215">
        <v>1</v>
      </c>
      <c r="AV55" s="215">
        <v>1</v>
      </c>
      <c r="AW55" s="215">
        <v>1</v>
      </c>
      <c r="AX55" s="215">
        <v>1</v>
      </c>
      <c r="AY55" s="215">
        <v>1</v>
      </c>
      <c r="AZ55" s="215">
        <v>1</v>
      </c>
      <c r="BA55" s="215">
        <v>1</v>
      </c>
      <c r="BB55" s="215">
        <v>1</v>
      </c>
      <c r="BC55" s="215">
        <v>1</v>
      </c>
      <c r="BD55" s="215">
        <v>1</v>
      </c>
      <c r="BE55" s="215">
        <v>1</v>
      </c>
      <c r="BF55" s="215">
        <v>1</v>
      </c>
      <c r="BG55" s="215">
        <v>1</v>
      </c>
      <c r="BH55" s="215">
        <v>1</v>
      </c>
      <c r="BI55" s="215">
        <v>1</v>
      </c>
      <c r="BJ55" s="215">
        <v>1</v>
      </c>
      <c r="BK55" s="215">
        <v>1</v>
      </c>
      <c r="BL55" s="215">
        <v>1</v>
      </c>
      <c r="BM55" s="215">
        <v>1</v>
      </c>
      <c r="BN55" s="215">
        <v>1</v>
      </c>
      <c r="BO55" s="215">
        <v>1</v>
      </c>
      <c r="BP55" s="215">
        <v>1</v>
      </c>
      <c r="BQ55" s="215">
        <v>1</v>
      </c>
      <c r="BR55" s="215">
        <v>1</v>
      </c>
      <c r="BS55" s="215">
        <v>1</v>
      </c>
      <c r="BT55" s="215">
        <v>1</v>
      </c>
      <c r="BU55" s="215">
        <v>1</v>
      </c>
      <c r="BV55" s="215">
        <v>1</v>
      </c>
      <c r="BW55" s="215">
        <v>1</v>
      </c>
      <c r="BX55" s="215">
        <v>1</v>
      </c>
      <c r="BY55" s="215">
        <v>1</v>
      </c>
      <c r="BZ55" s="215">
        <v>1</v>
      </c>
      <c r="CA55" s="215">
        <v>1</v>
      </c>
      <c r="CB55" s="215">
        <v>1</v>
      </c>
      <c r="CC55" s="215">
        <v>1</v>
      </c>
      <c r="CD55" s="216">
        <v>1</v>
      </c>
    </row>
    <row r="56" spans="1:82" x14ac:dyDescent="0.25">
      <c r="A56" s="213" t="s">
        <v>77</v>
      </c>
      <c r="B56" s="217">
        <v>1</v>
      </c>
      <c r="C56" s="149">
        <v>1</v>
      </c>
      <c r="D56" s="149">
        <v>1</v>
      </c>
      <c r="E56" s="149">
        <v>1</v>
      </c>
      <c r="F56" s="149">
        <v>1</v>
      </c>
      <c r="G56" s="149">
        <v>1</v>
      </c>
      <c r="H56" s="149">
        <v>1</v>
      </c>
      <c r="I56" s="149">
        <v>1</v>
      </c>
      <c r="J56" s="149">
        <v>1</v>
      </c>
      <c r="K56" s="149">
        <v>1</v>
      </c>
      <c r="L56" s="149">
        <v>1</v>
      </c>
      <c r="M56" s="149">
        <v>1</v>
      </c>
      <c r="N56" s="149">
        <v>1</v>
      </c>
      <c r="O56" s="149">
        <v>1</v>
      </c>
      <c r="P56" s="149">
        <v>1</v>
      </c>
      <c r="Q56" s="149">
        <v>1</v>
      </c>
      <c r="R56" s="149">
        <v>1</v>
      </c>
      <c r="S56" s="149">
        <v>1</v>
      </c>
      <c r="T56" s="149">
        <v>1</v>
      </c>
      <c r="U56" s="149">
        <v>1</v>
      </c>
      <c r="V56" s="149">
        <v>1</v>
      </c>
      <c r="W56" s="149">
        <v>1</v>
      </c>
      <c r="X56" s="149">
        <v>1</v>
      </c>
      <c r="Y56" s="149">
        <v>1</v>
      </c>
      <c r="Z56" s="149">
        <v>1</v>
      </c>
      <c r="AA56" s="149">
        <v>1</v>
      </c>
      <c r="AB56" s="149">
        <v>1</v>
      </c>
      <c r="AC56" s="149">
        <v>1</v>
      </c>
      <c r="AD56" s="149">
        <v>1</v>
      </c>
      <c r="AE56" s="149">
        <v>1</v>
      </c>
      <c r="AF56" s="149">
        <v>1</v>
      </c>
      <c r="AG56" s="149">
        <v>1</v>
      </c>
      <c r="AH56" s="149">
        <v>1</v>
      </c>
      <c r="AI56" s="149">
        <v>1</v>
      </c>
      <c r="AJ56" s="149">
        <v>1</v>
      </c>
      <c r="AK56" s="149">
        <v>1</v>
      </c>
      <c r="AL56" s="149">
        <v>1</v>
      </c>
      <c r="AM56" s="149">
        <v>1</v>
      </c>
      <c r="AN56" s="149">
        <v>1</v>
      </c>
      <c r="AO56" s="149">
        <v>1</v>
      </c>
      <c r="AP56" s="149">
        <v>1</v>
      </c>
      <c r="AQ56" s="149">
        <v>1</v>
      </c>
      <c r="AR56" s="149">
        <v>1</v>
      </c>
      <c r="AS56" s="149">
        <v>1</v>
      </c>
      <c r="AT56" s="149">
        <v>1</v>
      </c>
      <c r="AU56" s="149">
        <v>1</v>
      </c>
      <c r="AV56" s="149">
        <v>1</v>
      </c>
      <c r="AW56" s="149">
        <v>1</v>
      </c>
      <c r="AX56" s="149">
        <v>1</v>
      </c>
      <c r="AY56" s="149">
        <v>1</v>
      </c>
      <c r="AZ56" s="149">
        <v>1</v>
      </c>
      <c r="BA56" s="149">
        <v>1</v>
      </c>
      <c r="BB56" s="149">
        <v>1</v>
      </c>
      <c r="BC56" s="149">
        <v>1</v>
      </c>
      <c r="BD56" s="149">
        <v>1</v>
      </c>
      <c r="BE56" s="149">
        <v>1</v>
      </c>
      <c r="BF56" s="149">
        <v>1</v>
      </c>
      <c r="BG56" s="149">
        <v>1</v>
      </c>
      <c r="BH56" s="149">
        <v>1</v>
      </c>
      <c r="BI56" s="149">
        <v>1</v>
      </c>
      <c r="BJ56" s="149">
        <v>1</v>
      </c>
      <c r="BK56" s="149">
        <v>1</v>
      </c>
      <c r="BL56" s="149">
        <v>1</v>
      </c>
      <c r="BM56" s="149">
        <v>1</v>
      </c>
      <c r="BN56" s="149">
        <v>1</v>
      </c>
      <c r="BO56" s="149">
        <v>1</v>
      </c>
      <c r="BP56" s="149">
        <v>1</v>
      </c>
      <c r="BQ56" s="149">
        <v>1</v>
      </c>
      <c r="BR56" s="149">
        <v>1</v>
      </c>
      <c r="BS56" s="149">
        <v>1</v>
      </c>
      <c r="BT56" s="149">
        <v>1</v>
      </c>
      <c r="BU56" s="149">
        <v>1</v>
      </c>
      <c r="BV56" s="149">
        <v>1</v>
      </c>
      <c r="BW56" s="149">
        <v>1</v>
      </c>
      <c r="BX56" s="149">
        <v>1</v>
      </c>
      <c r="BY56" s="149">
        <v>1</v>
      </c>
      <c r="BZ56" s="149">
        <v>1</v>
      </c>
      <c r="CA56" s="149">
        <v>1</v>
      </c>
      <c r="CB56" s="149">
        <v>1</v>
      </c>
      <c r="CC56" s="149">
        <v>1</v>
      </c>
      <c r="CD56" s="218">
        <v>1</v>
      </c>
    </row>
    <row r="57" spans="1:82" x14ac:dyDescent="0.25">
      <c r="A57" s="213" t="s">
        <v>79</v>
      </c>
      <c r="B57" s="217">
        <v>1</v>
      </c>
      <c r="C57" s="149">
        <v>1</v>
      </c>
      <c r="D57" s="149">
        <v>1</v>
      </c>
      <c r="E57" s="149">
        <v>1</v>
      </c>
      <c r="F57" s="149">
        <v>1</v>
      </c>
      <c r="G57" s="149">
        <v>1</v>
      </c>
      <c r="H57" s="149">
        <v>1</v>
      </c>
      <c r="I57" s="149">
        <v>1</v>
      </c>
      <c r="J57" s="149">
        <v>1</v>
      </c>
      <c r="K57" s="149">
        <v>1</v>
      </c>
      <c r="L57" s="149">
        <v>1</v>
      </c>
      <c r="M57" s="149">
        <v>1</v>
      </c>
      <c r="N57" s="149">
        <v>1</v>
      </c>
      <c r="O57" s="149">
        <v>1</v>
      </c>
      <c r="P57" s="149">
        <v>1</v>
      </c>
      <c r="Q57" s="149">
        <v>1</v>
      </c>
      <c r="R57" s="149">
        <v>1</v>
      </c>
      <c r="S57" s="149">
        <v>1</v>
      </c>
      <c r="T57" s="149">
        <v>1</v>
      </c>
      <c r="U57" s="149">
        <v>1</v>
      </c>
      <c r="V57" s="149">
        <v>1</v>
      </c>
      <c r="W57" s="149">
        <v>1</v>
      </c>
      <c r="X57" s="149">
        <v>1</v>
      </c>
      <c r="Y57" s="149">
        <v>1</v>
      </c>
      <c r="Z57" s="149">
        <v>1</v>
      </c>
      <c r="AA57" s="149">
        <v>1</v>
      </c>
      <c r="AB57" s="149">
        <v>1</v>
      </c>
      <c r="AC57" s="149">
        <v>1</v>
      </c>
      <c r="AD57" s="149">
        <v>1</v>
      </c>
      <c r="AE57" s="149">
        <v>1</v>
      </c>
      <c r="AF57" s="149">
        <v>1</v>
      </c>
      <c r="AG57" s="149">
        <v>1</v>
      </c>
      <c r="AH57" s="149">
        <v>1</v>
      </c>
      <c r="AI57" s="149">
        <v>1</v>
      </c>
      <c r="AJ57" s="149">
        <v>1</v>
      </c>
      <c r="AK57" s="149">
        <v>1</v>
      </c>
      <c r="AL57" s="149">
        <v>1</v>
      </c>
      <c r="AM57" s="149">
        <v>1</v>
      </c>
      <c r="AN57" s="149">
        <v>1</v>
      </c>
      <c r="AO57" s="149">
        <v>1</v>
      </c>
      <c r="AP57" s="149">
        <v>1</v>
      </c>
      <c r="AQ57" s="149">
        <v>1</v>
      </c>
      <c r="AR57" s="149">
        <v>1</v>
      </c>
      <c r="AS57" s="149">
        <v>1</v>
      </c>
      <c r="AT57" s="149">
        <v>1</v>
      </c>
      <c r="AU57" s="149">
        <v>1</v>
      </c>
      <c r="AV57" s="149">
        <v>1</v>
      </c>
      <c r="AW57" s="149">
        <v>1</v>
      </c>
      <c r="AX57" s="149">
        <v>1</v>
      </c>
      <c r="AY57" s="149">
        <v>1</v>
      </c>
      <c r="AZ57" s="149">
        <v>1</v>
      </c>
      <c r="BA57" s="149">
        <v>1</v>
      </c>
      <c r="BB57" s="149">
        <v>1</v>
      </c>
      <c r="BC57" s="149">
        <v>1</v>
      </c>
      <c r="BD57" s="149">
        <v>1</v>
      </c>
      <c r="BE57" s="149">
        <v>1</v>
      </c>
      <c r="BF57" s="149">
        <v>1</v>
      </c>
      <c r="BG57" s="149">
        <v>1</v>
      </c>
      <c r="BH57" s="149">
        <v>1</v>
      </c>
      <c r="BI57" s="149">
        <v>1</v>
      </c>
      <c r="BJ57" s="149">
        <v>1</v>
      </c>
      <c r="BK57" s="149">
        <v>1</v>
      </c>
      <c r="BL57" s="149">
        <v>1</v>
      </c>
      <c r="BM57" s="149">
        <v>1</v>
      </c>
      <c r="BN57" s="149">
        <v>1</v>
      </c>
      <c r="BO57" s="149">
        <v>1</v>
      </c>
      <c r="BP57" s="149">
        <v>1</v>
      </c>
      <c r="BQ57" s="149">
        <v>1</v>
      </c>
      <c r="BR57" s="149">
        <v>1</v>
      </c>
      <c r="BS57" s="149">
        <v>1</v>
      </c>
      <c r="BT57" s="149">
        <v>1</v>
      </c>
      <c r="BU57" s="149">
        <v>1</v>
      </c>
      <c r="BV57" s="149">
        <v>1</v>
      </c>
      <c r="BW57" s="149">
        <v>1</v>
      </c>
      <c r="BX57" s="149">
        <v>1</v>
      </c>
      <c r="BY57" s="149">
        <v>1</v>
      </c>
      <c r="BZ57" s="149">
        <v>1</v>
      </c>
      <c r="CA57" s="149">
        <v>1</v>
      </c>
      <c r="CB57" s="149">
        <v>1</v>
      </c>
      <c r="CC57" s="149">
        <v>1</v>
      </c>
      <c r="CD57" s="218">
        <v>1</v>
      </c>
    </row>
    <row r="58" spans="1:82" x14ac:dyDescent="0.25">
      <c r="A58" s="213" t="s">
        <v>78</v>
      </c>
      <c r="B58" s="217">
        <v>1</v>
      </c>
      <c r="C58" s="149">
        <v>1</v>
      </c>
      <c r="D58" s="149">
        <v>1</v>
      </c>
      <c r="E58" s="149">
        <v>1</v>
      </c>
      <c r="F58" s="149">
        <v>1</v>
      </c>
      <c r="G58" s="149">
        <v>1</v>
      </c>
      <c r="H58" s="149">
        <v>1</v>
      </c>
      <c r="I58" s="149">
        <v>1</v>
      </c>
      <c r="J58" s="149">
        <v>1</v>
      </c>
      <c r="K58" s="149">
        <v>1</v>
      </c>
      <c r="L58" s="149">
        <v>1</v>
      </c>
      <c r="M58" s="149">
        <v>1</v>
      </c>
      <c r="N58" s="149">
        <v>1</v>
      </c>
      <c r="O58" s="149">
        <v>1</v>
      </c>
      <c r="P58" s="149">
        <v>1</v>
      </c>
      <c r="Q58" s="149">
        <v>1</v>
      </c>
      <c r="R58" s="149">
        <v>1</v>
      </c>
      <c r="S58" s="149">
        <v>1</v>
      </c>
      <c r="T58" s="149">
        <v>1</v>
      </c>
      <c r="U58" s="149">
        <v>1</v>
      </c>
      <c r="V58" s="149">
        <v>1</v>
      </c>
      <c r="W58" s="149">
        <v>1</v>
      </c>
      <c r="X58" s="149">
        <v>1</v>
      </c>
      <c r="Y58" s="149">
        <v>1</v>
      </c>
      <c r="Z58" s="149">
        <v>1</v>
      </c>
      <c r="AA58" s="149">
        <v>1</v>
      </c>
      <c r="AB58" s="149">
        <v>1</v>
      </c>
      <c r="AC58" s="149">
        <v>1</v>
      </c>
      <c r="AD58" s="149">
        <v>1</v>
      </c>
      <c r="AE58" s="149">
        <v>1</v>
      </c>
      <c r="AF58" s="149">
        <v>1</v>
      </c>
      <c r="AG58" s="149">
        <v>1</v>
      </c>
      <c r="AH58" s="149">
        <v>1</v>
      </c>
      <c r="AI58" s="149">
        <v>1</v>
      </c>
      <c r="AJ58" s="149">
        <v>1</v>
      </c>
      <c r="AK58" s="149">
        <v>1</v>
      </c>
      <c r="AL58" s="149">
        <v>1</v>
      </c>
      <c r="AM58" s="149">
        <v>1</v>
      </c>
      <c r="AN58" s="149">
        <v>1</v>
      </c>
      <c r="AO58" s="149">
        <v>1</v>
      </c>
      <c r="AP58" s="149">
        <v>1</v>
      </c>
      <c r="AQ58" s="149">
        <v>1</v>
      </c>
      <c r="AR58" s="149">
        <v>1</v>
      </c>
      <c r="AS58" s="149">
        <v>1</v>
      </c>
      <c r="AT58" s="149">
        <v>1</v>
      </c>
      <c r="AU58" s="149">
        <v>1</v>
      </c>
      <c r="AV58" s="149">
        <v>1</v>
      </c>
      <c r="AW58" s="149">
        <v>1</v>
      </c>
      <c r="AX58" s="149">
        <v>1</v>
      </c>
      <c r="AY58" s="149">
        <v>1</v>
      </c>
      <c r="AZ58" s="149">
        <v>1</v>
      </c>
      <c r="BA58" s="149">
        <v>1</v>
      </c>
      <c r="BB58" s="149">
        <v>1</v>
      </c>
      <c r="BC58" s="149">
        <v>1</v>
      </c>
      <c r="BD58" s="149">
        <v>1</v>
      </c>
      <c r="BE58" s="149">
        <v>1</v>
      </c>
      <c r="BF58" s="149">
        <v>1</v>
      </c>
      <c r="BG58" s="149">
        <v>1</v>
      </c>
      <c r="BH58" s="149">
        <v>1</v>
      </c>
      <c r="BI58" s="149">
        <v>1</v>
      </c>
      <c r="BJ58" s="149">
        <v>1</v>
      </c>
      <c r="BK58" s="149">
        <v>1</v>
      </c>
      <c r="BL58" s="149">
        <v>1</v>
      </c>
      <c r="BM58" s="149">
        <v>1</v>
      </c>
      <c r="BN58" s="149">
        <v>1</v>
      </c>
      <c r="BO58" s="149">
        <v>1</v>
      </c>
      <c r="BP58" s="149">
        <v>1</v>
      </c>
      <c r="BQ58" s="149">
        <v>1</v>
      </c>
      <c r="BR58" s="149">
        <v>1</v>
      </c>
      <c r="BS58" s="149">
        <v>1</v>
      </c>
      <c r="BT58" s="149">
        <v>1</v>
      </c>
      <c r="BU58" s="149">
        <v>1</v>
      </c>
      <c r="BV58" s="149">
        <v>1</v>
      </c>
      <c r="BW58" s="149">
        <v>1</v>
      </c>
      <c r="BX58" s="149">
        <v>1</v>
      </c>
      <c r="BY58" s="149">
        <v>1</v>
      </c>
      <c r="BZ58" s="149">
        <v>1</v>
      </c>
      <c r="CA58" s="149">
        <v>1</v>
      </c>
      <c r="CB58" s="149">
        <v>1</v>
      </c>
      <c r="CC58" s="149">
        <v>1</v>
      </c>
      <c r="CD58" s="218">
        <v>1</v>
      </c>
    </row>
    <row r="59" spans="1:82" x14ac:dyDescent="0.25">
      <c r="A59" s="213" t="s">
        <v>80</v>
      </c>
      <c r="B59" s="217">
        <v>1</v>
      </c>
      <c r="C59" s="149">
        <v>1</v>
      </c>
      <c r="D59" s="149">
        <v>1</v>
      </c>
      <c r="E59" s="149">
        <v>1</v>
      </c>
      <c r="F59" s="149">
        <v>1</v>
      </c>
      <c r="G59" s="149">
        <v>1</v>
      </c>
      <c r="H59" s="149">
        <v>1</v>
      </c>
      <c r="I59" s="149">
        <v>1</v>
      </c>
      <c r="J59" s="149">
        <v>1</v>
      </c>
      <c r="K59" s="149">
        <v>1</v>
      </c>
      <c r="L59" s="149">
        <v>1</v>
      </c>
      <c r="M59" s="149">
        <v>1</v>
      </c>
      <c r="N59" s="149">
        <v>1</v>
      </c>
      <c r="O59" s="149">
        <v>1</v>
      </c>
      <c r="P59" s="149">
        <v>1</v>
      </c>
      <c r="Q59" s="149">
        <v>1</v>
      </c>
      <c r="R59" s="149">
        <v>1</v>
      </c>
      <c r="S59" s="149">
        <v>1</v>
      </c>
      <c r="T59" s="149">
        <v>1</v>
      </c>
      <c r="U59" s="149">
        <v>1</v>
      </c>
      <c r="V59" s="149">
        <v>1</v>
      </c>
      <c r="W59" s="149">
        <v>1</v>
      </c>
      <c r="X59" s="149">
        <v>1</v>
      </c>
      <c r="Y59" s="149">
        <v>1</v>
      </c>
      <c r="Z59" s="149">
        <v>1</v>
      </c>
      <c r="AA59" s="149">
        <v>1</v>
      </c>
      <c r="AB59" s="149">
        <v>1</v>
      </c>
      <c r="AC59" s="149">
        <v>1</v>
      </c>
      <c r="AD59" s="149">
        <v>1</v>
      </c>
      <c r="AE59" s="149">
        <v>1</v>
      </c>
      <c r="AF59" s="149">
        <v>1</v>
      </c>
      <c r="AG59" s="149">
        <v>1</v>
      </c>
      <c r="AH59" s="149">
        <v>1</v>
      </c>
      <c r="AI59" s="149">
        <v>1</v>
      </c>
      <c r="AJ59" s="149">
        <v>1</v>
      </c>
      <c r="AK59" s="149">
        <v>1</v>
      </c>
      <c r="AL59" s="149">
        <v>1</v>
      </c>
      <c r="AM59" s="149">
        <v>1</v>
      </c>
      <c r="AN59" s="149">
        <v>1</v>
      </c>
      <c r="AO59" s="149">
        <v>1</v>
      </c>
      <c r="AP59" s="149">
        <v>1</v>
      </c>
      <c r="AQ59" s="149">
        <v>1</v>
      </c>
      <c r="AR59" s="149">
        <v>1</v>
      </c>
      <c r="AS59" s="149">
        <v>1</v>
      </c>
      <c r="AT59" s="149">
        <v>1</v>
      </c>
      <c r="AU59" s="149">
        <v>1</v>
      </c>
      <c r="AV59" s="149">
        <v>1</v>
      </c>
      <c r="AW59" s="149">
        <v>1</v>
      </c>
      <c r="AX59" s="149">
        <v>1</v>
      </c>
      <c r="AY59" s="149">
        <v>1</v>
      </c>
      <c r="AZ59" s="149">
        <v>1</v>
      </c>
      <c r="BA59" s="149">
        <v>1</v>
      </c>
      <c r="BB59" s="149">
        <v>1</v>
      </c>
      <c r="BC59" s="149">
        <v>1</v>
      </c>
      <c r="BD59" s="149">
        <v>1</v>
      </c>
      <c r="BE59" s="149">
        <v>1</v>
      </c>
      <c r="BF59" s="149">
        <v>1</v>
      </c>
      <c r="BG59" s="149">
        <v>1</v>
      </c>
      <c r="BH59" s="149">
        <v>1</v>
      </c>
      <c r="BI59" s="149">
        <v>1</v>
      </c>
      <c r="BJ59" s="149">
        <v>1</v>
      </c>
      <c r="BK59" s="149">
        <v>1</v>
      </c>
      <c r="BL59" s="149">
        <v>1</v>
      </c>
      <c r="BM59" s="149">
        <v>1</v>
      </c>
      <c r="BN59" s="149">
        <v>1</v>
      </c>
      <c r="BO59" s="149">
        <v>1</v>
      </c>
      <c r="BP59" s="149">
        <v>1</v>
      </c>
      <c r="BQ59" s="149">
        <v>1</v>
      </c>
      <c r="BR59" s="149">
        <v>1</v>
      </c>
      <c r="BS59" s="149">
        <v>1</v>
      </c>
      <c r="BT59" s="149">
        <v>1</v>
      </c>
      <c r="BU59" s="149">
        <v>1</v>
      </c>
      <c r="BV59" s="149">
        <v>1</v>
      </c>
      <c r="BW59" s="149">
        <v>1</v>
      </c>
      <c r="BX59" s="149">
        <v>1</v>
      </c>
      <c r="BY59" s="149">
        <v>1</v>
      </c>
      <c r="BZ59" s="149">
        <v>1</v>
      </c>
      <c r="CA59" s="149">
        <v>1</v>
      </c>
      <c r="CB59" s="149">
        <v>1</v>
      </c>
      <c r="CC59" s="149">
        <v>1</v>
      </c>
      <c r="CD59" s="218">
        <v>1</v>
      </c>
    </row>
    <row r="60" spans="1:82" x14ac:dyDescent="0.25">
      <c r="A60" s="213" t="s">
        <v>83</v>
      </c>
      <c r="B60" s="217">
        <v>1</v>
      </c>
      <c r="C60" s="149">
        <v>1</v>
      </c>
      <c r="D60" s="149">
        <v>1</v>
      </c>
      <c r="E60" s="149">
        <v>1</v>
      </c>
      <c r="F60" s="149">
        <v>1</v>
      </c>
      <c r="G60" s="149">
        <v>1</v>
      </c>
      <c r="H60" s="149">
        <v>1</v>
      </c>
      <c r="I60" s="149">
        <v>1</v>
      </c>
      <c r="J60" s="149">
        <v>1</v>
      </c>
      <c r="K60" s="149">
        <v>1</v>
      </c>
      <c r="L60" s="149">
        <v>1</v>
      </c>
      <c r="M60" s="149">
        <v>1</v>
      </c>
      <c r="N60" s="149">
        <v>1</v>
      </c>
      <c r="O60" s="149">
        <v>1</v>
      </c>
      <c r="P60" s="149">
        <v>1</v>
      </c>
      <c r="Q60" s="149">
        <v>1</v>
      </c>
      <c r="R60" s="149">
        <v>1</v>
      </c>
      <c r="S60" s="149">
        <v>1</v>
      </c>
      <c r="T60" s="149">
        <v>1</v>
      </c>
      <c r="U60" s="149">
        <v>1</v>
      </c>
      <c r="V60" s="149">
        <v>1</v>
      </c>
      <c r="W60" s="149">
        <v>1</v>
      </c>
      <c r="X60" s="149">
        <v>1</v>
      </c>
      <c r="Y60" s="149">
        <v>1</v>
      </c>
      <c r="Z60" s="149">
        <v>1</v>
      </c>
      <c r="AA60" s="149">
        <v>1</v>
      </c>
      <c r="AB60" s="149">
        <v>1</v>
      </c>
      <c r="AC60" s="149">
        <v>1</v>
      </c>
      <c r="AD60" s="149">
        <v>1</v>
      </c>
      <c r="AE60" s="149">
        <v>1</v>
      </c>
      <c r="AF60" s="149">
        <v>1</v>
      </c>
      <c r="AG60" s="149">
        <v>1</v>
      </c>
      <c r="AH60" s="149">
        <v>1</v>
      </c>
      <c r="AI60" s="149">
        <v>1</v>
      </c>
      <c r="AJ60" s="149">
        <v>1</v>
      </c>
      <c r="AK60" s="149">
        <v>1</v>
      </c>
      <c r="AL60" s="149">
        <v>1</v>
      </c>
      <c r="AM60" s="149">
        <v>1</v>
      </c>
      <c r="AN60" s="149">
        <v>1</v>
      </c>
      <c r="AO60" s="149">
        <v>1</v>
      </c>
      <c r="AP60" s="149">
        <v>1</v>
      </c>
      <c r="AQ60" s="149">
        <v>1</v>
      </c>
      <c r="AR60" s="149">
        <v>1</v>
      </c>
      <c r="AS60" s="149">
        <v>1</v>
      </c>
      <c r="AT60" s="149">
        <v>1</v>
      </c>
      <c r="AU60" s="149">
        <v>1</v>
      </c>
      <c r="AV60" s="149">
        <v>1</v>
      </c>
      <c r="AW60" s="149">
        <v>1</v>
      </c>
      <c r="AX60" s="149">
        <v>1</v>
      </c>
      <c r="AY60" s="149">
        <v>1</v>
      </c>
      <c r="AZ60" s="149">
        <v>1</v>
      </c>
      <c r="BA60" s="149">
        <v>1</v>
      </c>
      <c r="BB60" s="149">
        <v>1</v>
      </c>
      <c r="BC60" s="149">
        <v>1</v>
      </c>
      <c r="BD60" s="149">
        <v>1</v>
      </c>
      <c r="BE60" s="149">
        <v>1</v>
      </c>
      <c r="BF60" s="149">
        <v>1</v>
      </c>
      <c r="BG60" s="149">
        <v>1</v>
      </c>
      <c r="BH60" s="149">
        <v>1</v>
      </c>
      <c r="BI60" s="149">
        <v>1</v>
      </c>
      <c r="BJ60" s="149">
        <v>1</v>
      </c>
      <c r="BK60" s="149">
        <v>1</v>
      </c>
      <c r="BL60" s="149">
        <v>1</v>
      </c>
      <c r="BM60" s="149">
        <v>1</v>
      </c>
      <c r="BN60" s="149">
        <v>1</v>
      </c>
      <c r="BO60" s="149">
        <v>1</v>
      </c>
      <c r="BP60" s="149">
        <v>1</v>
      </c>
      <c r="BQ60" s="149">
        <v>1</v>
      </c>
      <c r="BR60" s="149">
        <v>1</v>
      </c>
      <c r="BS60" s="149">
        <v>1</v>
      </c>
      <c r="BT60" s="149">
        <v>1</v>
      </c>
      <c r="BU60" s="149">
        <v>1</v>
      </c>
      <c r="BV60" s="149">
        <v>1</v>
      </c>
      <c r="BW60" s="149">
        <v>1</v>
      </c>
      <c r="BX60" s="149">
        <v>1</v>
      </c>
      <c r="BY60" s="149">
        <v>1</v>
      </c>
      <c r="BZ60" s="149">
        <v>1</v>
      </c>
      <c r="CA60" s="149">
        <v>1</v>
      </c>
      <c r="CB60" s="149">
        <v>1</v>
      </c>
      <c r="CC60" s="149">
        <v>1</v>
      </c>
      <c r="CD60" s="218">
        <v>1</v>
      </c>
    </row>
    <row r="61" spans="1:82" x14ac:dyDescent="0.25">
      <c r="A61" s="213" t="s">
        <v>138</v>
      </c>
      <c r="B61" s="219">
        <v>1</v>
      </c>
      <c r="C61" s="220">
        <v>1</v>
      </c>
      <c r="D61" s="220">
        <v>1</v>
      </c>
      <c r="E61" s="220">
        <v>1</v>
      </c>
      <c r="F61" s="220">
        <v>1</v>
      </c>
      <c r="G61" s="220">
        <v>1</v>
      </c>
      <c r="H61" s="220">
        <v>1</v>
      </c>
      <c r="I61" s="220">
        <v>1</v>
      </c>
      <c r="J61" s="220">
        <v>1</v>
      </c>
      <c r="K61" s="220">
        <v>1</v>
      </c>
      <c r="L61" s="220">
        <v>1</v>
      </c>
      <c r="M61" s="220">
        <v>1</v>
      </c>
      <c r="N61" s="220">
        <v>1</v>
      </c>
      <c r="O61" s="220">
        <v>1</v>
      </c>
      <c r="P61" s="220">
        <v>1</v>
      </c>
      <c r="Q61" s="220">
        <v>1</v>
      </c>
      <c r="R61" s="220">
        <v>1</v>
      </c>
      <c r="S61" s="220">
        <v>1</v>
      </c>
      <c r="T61" s="220">
        <v>1</v>
      </c>
      <c r="U61" s="220">
        <v>1</v>
      </c>
      <c r="V61" s="220">
        <v>1</v>
      </c>
      <c r="W61" s="220">
        <v>1</v>
      </c>
      <c r="X61" s="220">
        <v>1</v>
      </c>
      <c r="Y61" s="220">
        <v>1</v>
      </c>
      <c r="Z61" s="220">
        <v>1</v>
      </c>
      <c r="AA61" s="220">
        <v>1</v>
      </c>
      <c r="AB61" s="220">
        <v>1</v>
      </c>
      <c r="AC61" s="220">
        <v>1</v>
      </c>
      <c r="AD61" s="220">
        <v>1</v>
      </c>
      <c r="AE61" s="220">
        <v>1</v>
      </c>
      <c r="AF61" s="220">
        <v>1</v>
      </c>
      <c r="AG61" s="220">
        <v>1</v>
      </c>
      <c r="AH61" s="220">
        <v>1</v>
      </c>
      <c r="AI61" s="220">
        <v>1</v>
      </c>
      <c r="AJ61" s="220">
        <v>1</v>
      </c>
      <c r="AK61" s="220">
        <v>1</v>
      </c>
      <c r="AL61" s="220">
        <v>1</v>
      </c>
      <c r="AM61" s="220">
        <v>1</v>
      </c>
      <c r="AN61" s="220">
        <v>1</v>
      </c>
      <c r="AO61" s="220">
        <v>1</v>
      </c>
      <c r="AP61" s="220">
        <v>1</v>
      </c>
      <c r="AQ61" s="220">
        <v>1</v>
      </c>
      <c r="AR61" s="220">
        <v>1</v>
      </c>
      <c r="AS61" s="220">
        <v>1</v>
      </c>
      <c r="AT61" s="220">
        <v>1</v>
      </c>
      <c r="AU61" s="220">
        <v>1</v>
      </c>
      <c r="AV61" s="220">
        <v>1</v>
      </c>
      <c r="AW61" s="220">
        <v>1</v>
      </c>
      <c r="AX61" s="220">
        <v>1</v>
      </c>
      <c r="AY61" s="220">
        <v>1</v>
      </c>
      <c r="AZ61" s="220">
        <v>1</v>
      </c>
      <c r="BA61" s="220">
        <v>1</v>
      </c>
      <c r="BB61" s="220">
        <v>1</v>
      </c>
      <c r="BC61" s="220">
        <v>1</v>
      </c>
      <c r="BD61" s="220">
        <v>1</v>
      </c>
      <c r="BE61" s="220">
        <v>1</v>
      </c>
      <c r="BF61" s="220">
        <v>1</v>
      </c>
      <c r="BG61" s="220">
        <v>1</v>
      </c>
      <c r="BH61" s="220">
        <v>1</v>
      </c>
      <c r="BI61" s="220">
        <v>1</v>
      </c>
      <c r="BJ61" s="220">
        <v>1</v>
      </c>
      <c r="BK61" s="220">
        <v>1</v>
      </c>
      <c r="BL61" s="220">
        <v>1</v>
      </c>
      <c r="BM61" s="220">
        <v>1</v>
      </c>
      <c r="BN61" s="220">
        <v>1</v>
      </c>
      <c r="BO61" s="220">
        <v>1</v>
      </c>
      <c r="BP61" s="220">
        <v>1</v>
      </c>
      <c r="BQ61" s="220">
        <v>1</v>
      </c>
      <c r="BR61" s="220">
        <v>1</v>
      </c>
      <c r="BS61" s="220">
        <v>1</v>
      </c>
      <c r="BT61" s="220">
        <v>1</v>
      </c>
      <c r="BU61" s="220">
        <v>1</v>
      </c>
      <c r="BV61" s="220">
        <v>1</v>
      </c>
      <c r="BW61" s="220">
        <v>1</v>
      </c>
      <c r="BX61" s="220">
        <v>1</v>
      </c>
      <c r="BY61" s="220">
        <v>1</v>
      </c>
      <c r="BZ61" s="220">
        <v>1</v>
      </c>
      <c r="CA61" s="220">
        <v>1</v>
      </c>
      <c r="CB61" s="220">
        <v>1</v>
      </c>
      <c r="CC61" s="220">
        <v>1</v>
      </c>
      <c r="CD61" s="221">
        <v>1</v>
      </c>
    </row>
    <row r="62" spans="1:82" x14ac:dyDescent="0.25">
      <c r="A62" s="77"/>
      <c r="B62" s="78"/>
      <c r="C62" s="78"/>
      <c r="D62" s="78"/>
      <c r="E62" s="78"/>
      <c r="F62" s="78"/>
      <c r="G62" s="78"/>
      <c r="H62" s="78"/>
      <c r="I62" s="78"/>
      <c r="J62" s="78"/>
      <c r="K62" s="78"/>
      <c r="L62" s="78"/>
      <c r="M62" s="78"/>
      <c r="N62" s="78"/>
      <c r="O62" s="78"/>
      <c r="P62" s="78"/>
      <c r="Q62" s="78"/>
      <c r="R62" s="78"/>
      <c r="S62" s="78"/>
      <c r="T62" s="78"/>
      <c r="U62" s="78"/>
      <c r="V62" s="78"/>
      <c r="W62" s="78"/>
      <c r="X62" s="78"/>
      <c r="Y62" s="78"/>
      <c r="Z62" s="78"/>
      <c r="AA62" s="78"/>
      <c r="AB62" s="78"/>
      <c r="AC62" s="78"/>
      <c r="AD62" s="78"/>
      <c r="AE62" s="78"/>
      <c r="AF62" s="78"/>
      <c r="AG62" s="78"/>
      <c r="AH62" s="78"/>
      <c r="AI62" s="78"/>
      <c r="AJ62" s="78"/>
      <c r="AK62" s="78"/>
      <c r="AL62" s="78"/>
      <c r="AM62" s="78"/>
      <c r="AN62" s="78"/>
      <c r="AO62" s="78"/>
      <c r="AP62" s="78"/>
      <c r="AQ62" s="78"/>
      <c r="AR62" s="78"/>
      <c r="AS62" s="78"/>
      <c r="AT62" s="78"/>
      <c r="AU62" s="78"/>
      <c r="AV62" s="78"/>
      <c r="AW62" s="78"/>
      <c r="AX62" s="78"/>
      <c r="AY62" s="78"/>
      <c r="AZ62" s="78"/>
      <c r="BA62" s="78"/>
      <c r="BB62" s="78"/>
      <c r="BC62" s="78"/>
      <c r="BD62" s="78"/>
      <c r="BE62" s="78"/>
      <c r="BF62" s="78"/>
      <c r="BG62" s="78"/>
      <c r="BH62" s="78"/>
      <c r="BI62" s="78"/>
      <c r="BJ62" s="78"/>
      <c r="BK62" s="78"/>
      <c r="BL62" s="78"/>
      <c r="BM62" s="78"/>
      <c r="BN62" s="78"/>
      <c r="BO62" s="78"/>
      <c r="BP62" s="78"/>
      <c r="BQ62" s="78"/>
      <c r="BR62" s="78"/>
      <c r="BS62" s="78"/>
      <c r="BT62" s="78"/>
      <c r="BU62" s="78"/>
      <c r="BV62" s="78"/>
      <c r="BW62" s="78"/>
      <c r="BX62" s="78"/>
      <c r="BY62" s="78"/>
      <c r="BZ62" s="78"/>
      <c r="CA62" s="78"/>
      <c r="CB62" s="78"/>
      <c r="CC62" s="78"/>
      <c r="CD62" s="79"/>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E27F8-FFE8-4EBA-B429-B1050F835651}">
  <dimension ref="A1:CD74"/>
  <sheetViews>
    <sheetView zoomScale="75" zoomScaleNormal="75" workbookViewId="0">
      <selection activeCell="B15" sqref="B15"/>
    </sheetView>
  </sheetViews>
  <sheetFormatPr defaultRowHeight="15" x14ac:dyDescent="0.25"/>
  <cols>
    <col min="1" max="1" width="50.7109375" customWidth="1"/>
    <col min="26" max="26" width="9.140625" customWidth="1"/>
  </cols>
  <sheetData>
    <row r="1" spans="1:82" x14ac:dyDescent="0.25">
      <c r="A1" s="3" t="s">
        <v>304</v>
      </c>
      <c r="B1" s="62">
        <v>1970</v>
      </c>
      <c r="C1" s="53">
        <v>1971</v>
      </c>
      <c r="D1" s="53">
        <v>1972</v>
      </c>
      <c r="E1" s="53">
        <v>1973</v>
      </c>
      <c r="F1" s="53">
        <v>1974</v>
      </c>
      <c r="G1" s="53">
        <v>1975</v>
      </c>
      <c r="H1" s="53">
        <v>1976</v>
      </c>
      <c r="I1" s="53">
        <v>1977</v>
      </c>
      <c r="J1" s="53">
        <v>1978</v>
      </c>
      <c r="K1" s="53">
        <v>1979</v>
      </c>
      <c r="L1" s="53">
        <v>1980</v>
      </c>
      <c r="M1" s="53">
        <v>1981</v>
      </c>
      <c r="N1" s="53">
        <v>1982</v>
      </c>
      <c r="O1" s="53">
        <v>1983</v>
      </c>
      <c r="P1" s="53">
        <v>1984</v>
      </c>
      <c r="Q1" s="53">
        <v>1985</v>
      </c>
      <c r="R1" s="53">
        <v>1986</v>
      </c>
      <c r="S1" s="53">
        <v>1987</v>
      </c>
      <c r="T1" s="53">
        <v>1988</v>
      </c>
      <c r="U1" s="53">
        <v>1989</v>
      </c>
      <c r="V1" s="53">
        <v>1990</v>
      </c>
      <c r="W1" s="53">
        <v>1991</v>
      </c>
      <c r="X1" s="53">
        <v>1992</v>
      </c>
      <c r="Y1" s="53">
        <v>1993</v>
      </c>
      <c r="Z1" s="53">
        <v>1994</v>
      </c>
      <c r="AA1" s="53">
        <v>1995</v>
      </c>
      <c r="AB1" s="53">
        <v>1996</v>
      </c>
      <c r="AC1" s="53">
        <v>1997</v>
      </c>
      <c r="AD1" s="53">
        <v>1998</v>
      </c>
      <c r="AE1" s="53">
        <v>1999</v>
      </c>
      <c r="AF1" s="53">
        <v>2000</v>
      </c>
      <c r="AG1" s="53">
        <v>2001</v>
      </c>
      <c r="AH1" s="53">
        <v>2002</v>
      </c>
      <c r="AI1" s="53">
        <v>2003</v>
      </c>
      <c r="AJ1" s="53">
        <v>2004</v>
      </c>
      <c r="AK1" s="53">
        <v>2005</v>
      </c>
      <c r="AL1" s="53">
        <v>2006</v>
      </c>
      <c r="AM1" s="53">
        <v>2007</v>
      </c>
      <c r="AN1" s="53">
        <v>2008</v>
      </c>
      <c r="AO1" s="53">
        <v>2009</v>
      </c>
      <c r="AP1" s="53">
        <v>2010</v>
      </c>
      <c r="AQ1" s="53">
        <v>2011</v>
      </c>
      <c r="AR1" s="53">
        <v>2012</v>
      </c>
      <c r="AS1" s="53">
        <v>2013</v>
      </c>
      <c r="AT1" s="53">
        <v>2014</v>
      </c>
      <c r="AU1" s="53">
        <v>2015</v>
      </c>
      <c r="AV1" s="53">
        <v>2016</v>
      </c>
      <c r="AW1" s="53">
        <v>2017</v>
      </c>
      <c r="AX1" s="53">
        <v>2018</v>
      </c>
      <c r="AY1" s="53">
        <v>2019</v>
      </c>
      <c r="AZ1" s="53">
        <v>2020</v>
      </c>
      <c r="BA1" s="53">
        <v>2021</v>
      </c>
      <c r="BB1" s="53">
        <v>2022</v>
      </c>
      <c r="BC1" s="53">
        <v>2023</v>
      </c>
      <c r="BD1" s="53">
        <v>2024</v>
      </c>
      <c r="BE1" s="53">
        <v>2025</v>
      </c>
      <c r="BF1" s="53">
        <v>2026</v>
      </c>
      <c r="BG1" s="53">
        <v>2027</v>
      </c>
      <c r="BH1" s="53">
        <v>2028</v>
      </c>
      <c r="BI1" s="53">
        <v>2029</v>
      </c>
      <c r="BJ1" s="53">
        <v>2030</v>
      </c>
      <c r="BK1" s="53">
        <v>2031</v>
      </c>
      <c r="BL1" s="53">
        <v>2032</v>
      </c>
      <c r="BM1" s="53">
        <v>2033</v>
      </c>
      <c r="BN1" s="53">
        <v>2034</v>
      </c>
      <c r="BO1" s="53">
        <v>2035</v>
      </c>
      <c r="BP1" s="53">
        <v>2036</v>
      </c>
      <c r="BQ1" s="53">
        <v>2037</v>
      </c>
      <c r="BR1" s="53">
        <v>2038</v>
      </c>
      <c r="BS1" s="53">
        <v>2039</v>
      </c>
      <c r="BT1" s="53">
        <v>2040</v>
      </c>
      <c r="BU1" s="53">
        <v>2041</v>
      </c>
      <c r="BV1" s="53">
        <v>2042</v>
      </c>
      <c r="BW1" s="53">
        <v>2043</v>
      </c>
      <c r="BX1" s="53">
        <v>2044</v>
      </c>
      <c r="BY1" s="53">
        <v>2045</v>
      </c>
      <c r="BZ1" s="53">
        <v>2046</v>
      </c>
      <c r="CA1" s="53">
        <v>2047</v>
      </c>
      <c r="CB1" s="53">
        <v>2048</v>
      </c>
      <c r="CC1" s="53">
        <v>2049</v>
      </c>
      <c r="CD1" s="53">
        <v>2050</v>
      </c>
    </row>
    <row r="2" spans="1:82" x14ac:dyDescent="0.25">
      <c r="A2" s="61" t="s">
        <v>240</v>
      </c>
      <c r="B2" s="367">
        <v>322.43983193551003</v>
      </c>
      <c r="C2" s="141">
        <v>322.43983193551003</v>
      </c>
      <c r="D2" s="141">
        <v>322.43983193551003</v>
      </c>
      <c r="E2" s="141">
        <v>322.43983193551003</v>
      </c>
      <c r="F2" s="141">
        <v>322.43983193551003</v>
      </c>
      <c r="G2" s="141">
        <v>322.43983193551003</v>
      </c>
      <c r="H2" s="141">
        <v>322.43983193551003</v>
      </c>
      <c r="I2" s="141">
        <v>322.43983193551003</v>
      </c>
      <c r="J2" s="141">
        <v>322.43983193551003</v>
      </c>
      <c r="K2" s="141">
        <v>322.43983193551003</v>
      </c>
      <c r="L2" s="141">
        <v>322.43983193551003</v>
      </c>
      <c r="M2" s="141">
        <v>322.43983193551003</v>
      </c>
      <c r="N2" s="141">
        <v>322.43983193551003</v>
      </c>
      <c r="O2" s="141">
        <v>322.43983193551003</v>
      </c>
      <c r="P2" s="141">
        <v>322.43983193551003</v>
      </c>
      <c r="Q2" s="141">
        <v>322.43983193551003</v>
      </c>
      <c r="R2" s="141">
        <v>322.43983193551003</v>
      </c>
      <c r="S2" s="141">
        <v>322.43983193551003</v>
      </c>
      <c r="T2" s="141">
        <v>322.43983193551003</v>
      </c>
      <c r="U2" s="141">
        <v>322.43983193551003</v>
      </c>
      <c r="V2" s="141">
        <v>322.43983193551003</v>
      </c>
      <c r="W2" s="141">
        <v>322.43983193551003</v>
      </c>
      <c r="X2" s="141">
        <v>322.43983193551003</v>
      </c>
      <c r="Y2" s="141">
        <v>322.43983193551003</v>
      </c>
      <c r="Z2" s="141">
        <v>322.43983193551003</v>
      </c>
      <c r="AA2" s="141">
        <v>322.43983193551003</v>
      </c>
      <c r="AB2" s="141">
        <v>322.43983193551003</v>
      </c>
      <c r="AC2" s="141">
        <v>322.43983193551003</v>
      </c>
      <c r="AD2" s="141">
        <v>322.43983193551003</v>
      </c>
      <c r="AE2" s="141">
        <v>322.43983193551003</v>
      </c>
      <c r="AF2" s="141">
        <v>322.43983193551003</v>
      </c>
      <c r="AG2" s="141">
        <v>322.43983193551003</v>
      </c>
      <c r="AH2" s="141">
        <v>322.43983193551003</v>
      </c>
      <c r="AI2" s="141">
        <v>322.43983193551003</v>
      </c>
      <c r="AJ2" s="141">
        <v>322.43983193551003</v>
      </c>
      <c r="AK2" s="141">
        <v>322.43983193551003</v>
      </c>
      <c r="AL2" s="141">
        <v>322.43983193551003</v>
      </c>
      <c r="AM2" s="141">
        <v>322.43983193551003</v>
      </c>
      <c r="AN2" s="141">
        <v>322.43983193551003</v>
      </c>
      <c r="AO2" s="141">
        <v>322.43983193551003</v>
      </c>
      <c r="AP2" s="141">
        <v>322.43983193551003</v>
      </c>
      <c r="AQ2" s="141">
        <v>322.43983193551003</v>
      </c>
      <c r="AR2" s="141">
        <v>322.43983193551003</v>
      </c>
      <c r="AS2" s="141">
        <v>322.43983193551003</v>
      </c>
      <c r="AT2" s="141">
        <v>322.43983193551003</v>
      </c>
      <c r="AU2" s="141">
        <v>322.43983193551003</v>
      </c>
      <c r="AV2" s="141">
        <v>322.43983193551003</v>
      </c>
      <c r="AW2" s="141">
        <v>322.43983193551003</v>
      </c>
      <c r="AX2" s="141">
        <v>322.43983193551003</v>
      </c>
      <c r="AY2" s="141">
        <v>322.43983193551003</v>
      </c>
      <c r="AZ2" s="141">
        <v>322.43983193551003</v>
      </c>
      <c r="BA2" s="141">
        <v>322.43983193551003</v>
      </c>
      <c r="BB2" s="141">
        <v>322.43983193551003</v>
      </c>
      <c r="BC2" s="141">
        <v>322.43983193551003</v>
      </c>
      <c r="BD2" s="141">
        <v>322.43983193551003</v>
      </c>
      <c r="BE2" s="141">
        <v>322.43983193551003</v>
      </c>
      <c r="BF2" s="141">
        <v>322.43983193551003</v>
      </c>
      <c r="BG2" s="141">
        <v>322.43983193551003</v>
      </c>
      <c r="BH2" s="141">
        <v>322.43983193551003</v>
      </c>
      <c r="BI2" s="141">
        <v>322.43983193551003</v>
      </c>
      <c r="BJ2" s="141">
        <v>322.43983193551003</v>
      </c>
      <c r="BK2" s="141">
        <v>322.43983193551003</v>
      </c>
      <c r="BL2" s="141">
        <v>322.43983193551003</v>
      </c>
      <c r="BM2" s="141">
        <v>322.43983193551003</v>
      </c>
      <c r="BN2" s="141">
        <v>322.43983193551003</v>
      </c>
      <c r="BO2" s="141">
        <v>322.43983193551003</v>
      </c>
      <c r="BP2" s="141">
        <v>322.43983193551003</v>
      </c>
      <c r="BQ2" s="141">
        <v>322.43983193551003</v>
      </c>
      <c r="BR2" s="141">
        <v>322.43983193551003</v>
      </c>
      <c r="BS2" s="141">
        <v>322.43983193551003</v>
      </c>
      <c r="BT2" s="141">
        <v>322.43983193551003</v>
      </c>
      <c r="BU2" s="141">
        <v>322.43983193551003</v>
      </c>
      <c r="BV2" s="141">
        <v>322.43983193551003</v>
      </c>
      <c r="BW2" s="141">
        <v>322.43983193551003</v>
      </c>
      <c r="BX2" s="141">
        <v>322.43983193551003</v>
      </c>
      <c r="BY2" s="141">
        <v>322.43983193551003</v>
      </c>
      <c r="BZ2" s="141">
        <v>322.43983193551003</v>
      </c>
      <c r="CA2" s="141">
        <v>322.43983193551003</v>
      </c>
      <c r="CB2" s="141">
        <v>322.43983193551003</v>
      </c>
      <c r="CC2" s="141">
        <v>322.43983193551003</v>
      </c>
      <c r="CD2" s="59">
        <v>322.43983193551003</v>
      </c>
    </row>
    <row r="3" spans="1:82" x14ac:dyDescent="0.25">
      <c r="A3" s="61" t="s">
        <v>239</v>
      </c>
      <c r="B3" s="367">
        <v>118.289531193584</v>
      </c>
      <c r="C3" s="63">
        <v>118.289531193584</v>
      </c>
      <c r="D3" s="63">
        <v>118.289531193584</v>
      </c>
      <c r="E3" s="63">
        <v>118.289531193584</v>
      </c>
      <c r="F3" s="63">
        <v>118.289531193584</v>
      </c>
      <c r="G3" s="63">
        <v>118.289531193584</v>
      </c>
      <c r="H3" s="63">
        <v>118.289531193584</v>
      </c>
      <c r="I3" s="63">
        <v>118.289531193584</v>
      </c>
      <c r="J3" s="63">
        <v>118.289531193584</v>
      </c>
      <c r="K3" s="63">
        <v>118.289531193584</v>
      </c>
      <c r="L3" s="63">
        <v>118.289531193584</v>
      </c>
      <c r="M3" s="63">
        <v>118.289531193584</v>
      </c>
      <c r="N3" s="63">
        <v>118.289531193584</v>
      </c>
      <c r="O3" s="63">
        <v>118.289531193584</v>
      </c>
      <c r="P3" s="63">
        <v>118.289531193584</v>
      </c>
      <c r="Q3" s="63">
        <v>118.289531193584</v>
      </c>
      <c r="R3" s="63">
        <v>118.289531193584</v>
      </c>
      <c r="S3" s="63">
        <v>118.289531193584</v>
      </c>
      <c r="T3" s="63">
        <v>118.289531193584</v>
      </c>
      <c r="U3" s="63">
        <v>118.289531193584</v>
      </c>
      <c r="V3" s="63">
        <v>118.289531193584</v>
      </c>
      <c r="W3" s="63">
        <v>118.289531193584</v>
      </c>
      <c r="X3" s="63">
        <v>118.289531193584</v>
      </c>
      <c r="Y3" s="63">
        <v>118.289531193584</v>
      </c>
      <c r="Z3" s="63">
        <v>118.289531193584</v>
      </c>
      <c r="AA3" s="63">
        <v>118.289531193584</v>
      </c>
      <c r="AB3" s="63">
        <v>118.289531193584</v>
      </c>
      <c r="AC3" s="63">
        <v>118.289531193584</v>
      </c>
      <c r="AD3" s="63">
        <v>118.289531193584</v>
      </c>
      <c r="AE3" s="63">
        <v>118.289531193584</v>
      </c>
      <c r="AF3" s="63">
        <v>118.289531193584</v>
      </c>
      <c r="AG3" s="63">
        <v>118.289531193584</v>
      </c>
      <c r="AH3" s="63">
        <v>118.289531193584</v>
      </c>
      <c r="AI3" s="63">
        <v>118.289531193584</v>
      </c>
      <c r="AJ3" s="63">
        <v>118.289531193584</v>
      </c>
      <c r="AK3" s="63">
        <v>118.289531193584</v>
      </c>
      <c r="AL3" s="63">
        <v>118.289531193584</v>
      </c>
      <c r="AM3" s="63">
        <v>118.289531193584</v>
      </c>
      <c r="AN3" s="63">
        <v>118.289531193584</v>
      </c>
      <c r="AO3" s="63">
        <v>118.289531193584</v>
      </c>
      <c r="AP3" s="63">
        <v>118.289531193584</v>
      </c>
      <c r="AQ3" s="63">
        <v>118.289531193584</v>
      </c>
      <c r="AR3" s="63">
        <v>118.289531193584</v>
      </c>
      <c r="AS3" s="63">
        <v>118.289531193584</v>
      </c>
      <c r="AT3" s="63">
        <v>118.289531193584</v>
      </c>
      <c r="AU3" s="63">
        <v>118.289531193584</v>
      </c>
      <c r="AV3" s="63">
        <v>118.289531193584</v>
      </c>
      <c r="AW3" s="63">
        <v>118.289531193584</v>
      </c>
      <c r="AX3" s="63">
        <v>118.289531193584</v>
      </c>
      <c r="AY3" s="63">
        <v>118.289531193584</v>
      </c>
      <c r="AZ3" s="63">
        <v>118.289531193584</v>
      </c>
      <c r="BA3" s="63">
        <v>118.289531193584</v>
      </c>
      <c r="BB3" s="63">
        <v>118.289531193584</v>
      </c>
      <c r="BC3" s="63">
        <v>118.289531193584</v>
      </c>
      <c r="BD3" s="63">
        <v>118.289531193584</v>
      </c>
      <c r="BE3" s="63">
        <v>118.289531193584</v>
      </c>
      <c r="BF3" s="63">
        <v>118.289531193584</v>
      </c>
      <c r="BG3" s="63">
        <v>118.289531193584</v>
      </c>
      <c r="BH3" s="63">
        <v>118.289531193584</v>
      </c>
      <c r="BI3" s="63">
        <v>118.289531193584</v>
      </c>
      <c r="BJ3" s="63">
        <v>118.289531193584</v>
      </c>
      <c r="BK3" s="63">
        <v>118.289531193584</v>
      </c>
      <c r="BL3" s="63">
        <v>118.289531193584</v>
      </c>
      <c r="BM3" s="63">
        <v>118.289531193584</v>
      </c>
      <c r="BN3" s="63">
        <v>118.289531193584</v>
      </c>
      <c r="BO3" s="63">
        <v>118.289531193584</v>
      </c>
      <c r="BP3" s="63">
        <v>118.289531193584</v>
      </c>
      <c r="BQ3" s="63">
        <v>118.289531193584</v>
      </c>
      <c r="BR3" s="63">
        <v>118.289531193584</v>
      </c>
      <c r="BS3" s="63">
        <v>118.289531193584</v>
      </c>
      <c r="BT3" s="63">
        <v>118.289531193584</v>
      </c>
      <c r="BU3" s="63">
        <v>118.289531193584</v>
      </c>
      <c r="BV3" s="63">
        <v>118.289531193584</v>
      </c>
      <c r="BW3" s="63">
        <v>118.289531193584</v>
      </c>
      <c r="BX3" s="63">
        <v>118.289531193584</v>
      </c>
      <c r="BY3" s="63">
        <v>118.289531193584</v>
      </c>
      <c r="BZ3" s="63">
        <v>118.289531193584</v>
      </c>
      <c r="CA3" s="63">
        <v>118.289531193584</v>
      </c>
      <c r="CB3" s="63">
        <v>118.289531193584</v>
      </c>
      <c r="CC3" s="63">
        <v>118.289531193584</v>
      </c>
      <c r="CD3" s="60">
        <v>118.289531193584</v>
      </c>
    </row>
    <row r="4" spans="1:82" x14ac:dyDescent="0.25">
      <c r="A4" s="74"/>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75"/>
    </row>
    <row r="5" spans="1:82" x14ac:dyDescent="0.25">
      <c r="A5" s="3" t="s">
        <v>305</v>
      </c>
      <c r="B5" s="57" t="s">
        <v>240</v>
      </c>
      <c r="C5" s="57" t="s">
        <v>239</v>
      </c>
      <c r="D5" s="298" t="s">
        <v>142</v>
      </c>
      <c r="E5" s="298"/>
      <c r="F5" s="298"/>
      <c r="G5" s="298"/>
      <c r="H5" s="298"/>
      <c r="I5" s="298"/>
      <c r="J5" s="298"/>
      <c r="K5" s="298"/>
      <c r="L5" s="20"/>
      <c r="M5" s="20"/>
      <c r="N5" s="20"/>
      <c r="O5" s="20"/>
      <c r="P5" s="20"/>
      <c r="Q5" s="20"/>
      <c r="R5" s="20"/>
      <c r="S5" s="20"/>
      <c r="T5" s="20"/>
      <c r="U5" s="20"/>
      <c r="V5" s="316" t="s">
        <v>63</v>
      </c>
      <c r="W5" s="317"/>
      <c r="X5" s="317"/>
      <c r="Y5" s="317"/>
      <c r="Z5" s="318"/>
      <c r="AA5" s="20"/>
      <c r="AB5" s="316" t="s">
        <v>163</v>
      </c>
      <c r="AC5" s="317"/>
      <c r="AD5" s="318"/>
      <c r="AE5" s="20"/>
      <c r="AF5" s="20"/>
      <c r="AG5" s="125"/>
      <c r="AH5" s="125"/>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75"/>
    </row>
    <row r="6" spans="1:82" x14ac:dyDescent="0.25">
      <c r="A6" s="61" t="s">
        <v>235</v>
      </c>
      <c r="B6" s="133">
        <v>27.058045923158819</v>
      </c>
      <c r="C6" s="131">
        <v>27.017067410752169</v>
      </c>
      <c r="D6" s="319" t="s">
        <v>306</v>
      </c>
      <c r="E6" s="319"/>
      <c r="F6" s="319"/>
      <c r="G6" s="319"/>
      <c r="H6" s="319"/>
      <c r="I6" s="319"/>
      <c r="J6" s="319"/>
      <c r="K6" s="320"/>
      <c r="L6" s="20"/>
      <c r="M6" s="20"/>
      <c r="N6" s="20"/>
      <c r="O6" s="20"/>
      <c r="P6" s="20"/>
      <c r="Q6" s="20"/>
      <c r="R6" s="20"/>
      <c r="S6" s="20"/>
      <c r="T6" s="20"/>
      <c r="U6" s="20"/>
      <c r="V6" s="323" t="s">
        <v>162</v>
      </c>
      <c r="W6" s="324"/>
      <c r="X6" s="325"/>
      <c r="Y6" s="323" t="s">
        <v>164</v>
      </c>
      <c r="Z6" s="326"/>
      <c r="AA6" s="20"/>
      <c r="AB6" s="115" t="s">
        <v>143</v>
      </c>
      <c r="AC6" s="137" t="s">
        <v>240</v>
      </c>
      <c r="AD6" s="137" t="s">
        <v>239</v>
      </c>
      <c r="AE6" s="20"/>
      <c r="AF6" s="20"/>
      <c r="AG6" s="104"/>
      <c r="AH6" s="104"/>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75"/>
    </row>
    <row r="7" spans="1:82" x14ac:dyDescent="0.25">
      <c r="A7" s="61" t="s">
        <v>54</v>
      </c>
      <c r="B7" s="134">
        <v>2.7090081731807998</v>
      </c>
      <c r="C7" s="132">
        <v>4.7799489364023904</v>
      </c>
      <c r="D7" s="321"/>
      <c r="E7" s="321"/>
      <c r="F7" s="321"/>
      <c r="G7" s="321"/>
      <c r="H7" s="321"/>
      <c r="I7" s="321"/>
      <c r="J7" s="321"/>
      <c r="K7" s="322"/>
      <c r="L7" s="20"/>
      <c r="M7" s="20"/>
      <c r="N7" s="20"/>
      <c r="O7" s="20"/>
      <c r="P7" s="20"/>
      <c r="Q7" s="20"/>
      <c r="R7" s="20"/>
      <c r="S7" s="20"/>
      <c r="T7" s="20"/>
      <c r="U7" s="20"/>
      <c r="V7" s="106" t="s">
        <v>90</v>
      </c>
      <c r="W7" s="107" t="s">
        <v>240</v>
      </c>
      <c r="X7" s="108" t="s">
        <v>239</v>
      </c>
      <c r="Y7" s="107" t="s">
        <v>161</v>
      </c>
      <c r="Z7" s="108" t="s">
        <v>165</v>
      </c>
      <c r="AA7" s="20"/>
      <c r="AB7" s="136" t="s">
        <v>236</v>
      </c>
      <c r="AC7" s="138">
        <f>(B6-15)/(80-15)*B7</f>
        <v>0.50254376859117944</v>
      </c>
      <c r="AD7" s="139">
        <f>(C6-15)/(80-15)*C7</f>
        <v>0.88370720905693323</v>
      </c>
      <c r="AE7" s="20"/>
      <c r="AF7" s="20"/>
      <c r="AG7" s="125"/>
      <c r="AH7" s="125"/>
      <c r="AI7" s="20"/>
      <c r="AJ7" s="20"/>
      <c r="AK7" s="20"/>
      <c r="AL7" s="20"/>
      <c r="AM7" s="20"/>
      <c r="AN7" s="20"/>
      <c r="AO7" s="20"/>
      <c r="AP7" s="20"/>
      <c r="AQ7" s="20"/>
      <c r="AR7" s="20"/>
      <c r="AS7" s="20"/>
      <c r="AT7" s="20"/>
      <c r="AU7" s="20"/>
      <c r="AV7" s="20"/>
      <c r="AW7" s="20"/>
      <c r="AX7" s="20"/>
      <c r="AY7" s="20"/>
      <c r="AZ7" s="20"/>
      <c r="BA7" s="20"/>
      <c r="BB7" s="20"/>
      <c r="BC7" s="20"/>
      <c r="BD7" s="20"/>
      <c r="BE7" s="20"/>
      <c r="BF7" s="20"/>
      <c r="BG7" s="20"/>
      <c r="BH7" s="20"/>
      <c r="BI7" s="20"/>
      <c r="BJ7" s="20"/>
      <c r="BK7" s="20"/>
      <c r="BL7" s="20"/>
      <c r="BM7" s="20"/>
      <c r="BN7" s="20"/>
      <c r="BO7" s="20"/>
      <c r="BP7" s="20"/>
      <c r="BQ7" s="20"/>
      <c r="BR7" s="20"/>
      <c r="BS7" s="20"/>
      <c r="BT7" s="20"/>
      <c r="BU7" s="20"/>
      <c r="BV7" s="20"/>
      <c r="BW7" s="20"/>
      <c r="BX7" s="20"/>
      <c r="BY7" s="20"/>
      <c r="BZ7" s="20"/>
      <c r="CA7" s="20"/>
      <c r="CB7" s="20"/>
      <c r="CC7" s="20"/>
      <c r="CD7" s="75"/>
    </row>
    <row r="8" spans="1:82" x14ac:dyDescent="0.25">
      <c r="A8" s="74"/>
      <c r="B8" s="20"/>
      <c r="C8" s="20"/>
      <c r="D8" s="20"/>
      <c r="E8" s="20"/>
      <c r="F8" s="20"/>
      <c r="G8" s="20"/>
      <c r="H8" s="20"/>
      <c r="I8" s="20"/>
      <c r="J8" s="20"/>
      <c r="K8" s="20"/>
      <c r="L8" s="20"/>
      <c r="M8" s="20"/>
      <c r="N8" s="20"/>
      <c r="O8" s="20"/>
      <c r="P8" s="20"/>
      <c r="Q8" s="20"/>
      <c r="R8" s="20"/>
      <c r="S8" s="20"/>
      <c r="T8" s="20"/>
      <c r="U8" s="20"/>
      <c r="V8" s="64">
        <v>15</v>
      </c>
      <c r="W8" s="65">
        <f>_xlfn.BETA.DIST(($V8+1-15)/(80-15),AC$7,AC$8,TRUE)-_xlfn.BETA.DIST(($V8-15)/(80-15),AC$7,AC$8,TRUE)</f>
        <v>0.19362945756498171</v>
      </c>
      <c r="X8" s="109">
        <f>_xlfn.BETA.DIST(($V8+1-15)/(80-15),AD$7,AD$8,TRUE)-_xlfn.BETA.DIST(($V8-15)/(80-15),AD$7,AD$8,TRUE)</f>
        <v>8.4074334725444594E-2</v>
      </c>
      <c r="Y8" s="24">
        <f>AC11</f>
        <v>-10</v>
      </c>
      <c r="Z8" s="109">
        <f>1/(1+POWER((Y8-$AC$11+1)/$AC$16,-$AC$15))</f>
        <v>4.1947259132630124E-7</v>
      </c>
      <c r="AA8" s="76"/>
      <c r="AB8" s="136" t="s">
        <v>237</v>
      </c>
      <c r="AC8" s="140">
        <f>(1-(B6-15)/(80-15))*B7</f>
        <v>2.2064644045896205</v>
      </c>
      <c r="AD8" s="135">
        <f>(1-(C6-15)/(80-15))*C7</f>
        <v>3.896241727345457</v>
      </c>
      <c r="AE8" s="20"/>
      <c r="AF8" s="20"/>
      <c r="AG8" s="20"/>
      <c r="AH8" s="20"/>
      <c r="AI8" s="20"/>
      <c r="AJ8" s="20"/>
      <c r="AK8" s="20"/>
      <c r="AL8" s="20"/>
      <c r="AM8" s="20"/>
      <c r="AN8" s="20"/>
      <c r="AO8" s="20"/>
      <c r="AP8" s="20"/>
      <c r="AQ8" s="20"/>
      <c r="AR8" s="20"/>
      <c r="AS8" s="20"/>
      <c r="AT8" s="20"/>
      <c r="AU8" s="20"/>
      <c r="AV8" s="20"/>
      <c r="AW8" s="20"/>
      <c r="AX8" s="20"/>
      <c r="AY8" s="20"/>
      <c r="AZ8" s="20"/>
      <c r="BA8" s="20"/>
      <c r="BB8" s="20"/>
      <c r="BC8" s="20"/>
      <c r="BD8" s="20"/>
      <c r="BE8" s="20"/>
      <c r="BF8" s="20"/>
      <c r="BG8" s="20"/>
      <c r="BH8" s="20"/>
      <c r="BI8" s="20"/>
      <c r="BJ8" s="20"/>
      <c r="BK8" s="20"/>
      <c r="BL8" s="20"/>
      <c r="BM8" s="20"/>
      <c r="BN8" s="20"/>
      <c r="BO8" s="20"/>
      <c r="BP8" s="20"/>
      <c r="BQ8" s="20"/>
      <c r="BR8" s="20"/>
      <c r="BS8" s="20"/>
      <c r="BT8" s="20"/>
      <c r="BU8" s="20"/>
      <c r="BV8" s="20"/>
      <c r="BW8" s="20"/>
      <c r="BX8" s="20"/>
      <c r="BY8" s="20"/>
      <c r="BZ8" s="20"/>
      <c r="CA8" s="20"/>
      <c r="CB8" s="20"/>
      <c r="CC8" s="20"/>
      <c r="CD8" s="75"/>
    </row>
    <row r="9" spans="1:82" x14ac:dyDescent="0.25">
      <c r="A9" s="22" t="s">
        <v>307</v>
      </c>
      <c r="B9" s="159" t="s">
        <v>240</v>
      </c>
      <c r="C9" s="159" t="s">
        <v>239</v>
      </c>
      <c r="D9" s="305" t="s">
        <v>142</v>
      </c>
      <c r="E9" s="305"/>
      <c r="F9" s="305"/>
      <c r="G9" s="305"/>
      <c r="H9" s="305"/>
      <c r="I9" s="305"/>
      <c r="J9" s="305"/>
      <c r="K9" s="305"/>
      <c r="L9" s="20"/>
      <c r="M9" s="20"/>
      <c r="N9" s="20"/>
      <c r="O9" s="20"/>
      <c r="P9" s="20"/>
      <c r="Q9" s="20"/>
      <c r="R9" s="20"/>
      <c r="S9" s="20"/>
      <c r="T9" s="20"/>
      <c r="U9" s="20"/>
      <c r="V9" s="64">
        <f>V8+1</f>
        <v>16</v>
      </c>
      <c r="W9" s="65">
        <f t="shared" ref="W9:X72" si="0">_xlfn.BETA.DIST(($V9+1-15)/(80-15),AC$7,AC$8,TRUE)-_xlfn.BETA.DIST(($V9-15)/(80-15),AC$7,AC$8,TRUE)</f>
        <v>7.8978563120711692E-2</v>
      </c>
      <c r="X9" s="109">
        <f t="shared" si="0"/>
        <v>6.7834773315827324E-2</v>
      </c>
      <c r="Y9" s="24">
        <f>Y8+1</f>
        <v>-9</v>
      </c>
      <c r="Z9" s="109">
        <f t="shared" ref="Z9:Z58" si="1">1/(1+POWER((Y9-$AC$11+1)/$AC$16,-$AC$15))-1/(1+POWER((Y9-$AC$11)/$AC$16,-$AC$15))</f>
        <v>1.7234998956913837E-5</v>
      </c>
      <c r="AA9" s="76"/>
      <c r="AB9" s="20"/>
      <c r="AC9" s="20"/>
      <c r="AD9" s="20"/>
      <c r="AE9" s="20"/>
      <c r="AF9" s="20"/>
      <c r="AG9" s="20"/>
      <c r="AH9" s="20"/>
      <c r="AI9" s="20"/>
      <c r="AJ9" s="20"/>
      <c r="AK9" s="20"/>
      <c r="AL9" s="20"/>
      <c r="AM9" s="20"/>
      <c r="AN9" s="20"/>
      <c r="AO9" s="20"/>
      <c r="AP9" s="20"/>
      <c r="AQ9" s="20"/>
      <c r="AR9" s="20"/>
      <c r="AS9" s="20"/>
      <c r="AT9" s="20"/>
      <c r="AU9" s="20"/>
      <c r="AV9" s="20"/>
      <c r="AW9" s="20"/>
      <c r="AX9" s="20"/>
      <c r="AY9" s="20"/>
      <c r="AZ9" s="20"/>
      <c r="BA9" s="20"/>
      <c r="BB9" s="20"/>
      <c r="BC9" s="20"/>
      <c r="BD9" s="20"/>
      <c r="BE9" s="20"/>
      <c r="BF9" s="20"/>
      <c r="BG9" s="20"/>
      <c r="BH9" s="20"/>
      <c r="BI9" s="20"/>
      <c r="BJ9" s="20"/>
      <c r="BK9" s="20"/>
      <c r="BL9" s="20"/>
      <c r="BM9" s="20"/>
      <c r="BN9" s="20"/>
      <c r="BO9" s="20"/>
      <c r="BP9" s="20"/>
      <c r="BQ9" s="20"/>
      <c r="BR9" s="20"/>
      <c r="BS9" s="20"/>
      <c r="BT9" s="20"/>
      <c r="BU9" s="20"/>
      <c r="BV9" s="20"/>
      <c r="BW9" s="20"/>
      <c r="BX9" s="20"/>
      <c r="BY9" s="20"/>
      <c r="BZ9" s="20"/>
      <c r="CA9" s="20"/>
      <c r="CB9" s="20"/>
      <c r="CC9" s="20"/>
      <c r="CD9" s="75"/>
    </row>
    <row r="10" spans="1:82" x14ac:dyDescent="0.25">
      <c r="A10" s="224" t="s">
        <v>77</v>
      </c>
      <c r="B10" s="133">
        <v>1</v>
      </c>
      <c r="C10" s="131">
        <v>1</v>
      </c>
      <c r="D10" s="330" t="s">
        <v>308</v>
      </c>
      <c r="E10" s="307"/>
      <c r="F10" s="307"/>
      <c r="G10" s="307"/>
      <c r="H10" s="307"/>
      <c r="I10" s="307"/>
      <c r="J10" s="307"/>
      <c r="K10" s="308"/>
      <c r="L10" s="20"/>
      <c r="M10" s="20"/>
      <c r="N10" s="20"/>
      <c r="O10" s="20"/>
      <c r="P10" s="20"/>
      <c r="Q10" s="20"/>
      <c r="R10" s="20"/>
      <c r="S10" s="20"/>
      <c r="T10" s="20"/>
      <c r="U10" s="20"/>
      <c r="V10" s="64">
        <f t="shared" ref="V10:V72" si="2">V9+1</f>
        <v>17</v>
      </c>
      <c r="W10" s="65">
        <f t="shared" si="0"/>
        <v>5.9521071057802521E-2</v>
      </c>
      <c r="X10" s="109">
        <f t="shared" si="0"/>
        <v>6.0944275797591374E-2</v>
      </c>
      <c r="Y10" s="24">
        <f t="shared" ref="Y10:Y58" si="3">Y9+1</f>
        <v>-8</v>
      </c>
      <c r="Z10" s="109">
        <f t="shared" si="1"/>
        <v>1.3969523424883776E-4</v>
      </c>
      <c r="AA10" s="20"/>
      <c r="AB10" s="115" t="s">
        <v>143</v>
      </c>
      <c r="AC10" s="115" t="s">
        <v>107</v>
      </c>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75"/>
    </row>
    <row r="11" spans="1:82" x14ac:dyDescent="0.25">
      <c r="A11" s="225" t="s">
        <v>79</v>
      </c>
      <c r="B11" s="226">
        <v>0.2</v>
      </c>
      <c r="C11" s="227">
        <v>0.2</v>
      </c>
      <c r="D11" s="310"/>
      <c r="E11" s="310"/>
      <c r="F11" s="310"/>
      <c r="G11" s="310"/>
      <c r="H11" s="310"/>
      <c r="I11" s="310"/>
      <c r="J11" s="310"/>
      <c r="K11" s="311"/>
      <c r="L11" s="20"/>
      <c r="M11" s="20"/>
      <c r="N11" s="20"/>
      <c r="O11" s="20"/>
      <c r="P11" s="20"/>
      <c r="Q11" s="20"/>
      <c r="R11" s="20"/>
      <c r="S11" s="20"/>
      <c r="T11" s="20"/>
      <c r="U11" s="20"/>
      <c r="V11" s="64">
        <f t="shared" si="2"/>
        <v>18</v>
      </c>
      <c r="W11" s="65">
        <f t="shared" si="0"/>
        <v>4.9250131558011501E-2</v>
      </c>
      <c r="X11" s="109">
        <f t="shared" si="0"/>
        <v>5.5903974426227993E-2</v>
      </c>
      <c r="Y11" s="24">
        <f t="shared" si="3"/>
        <v>-7</v>
      </c>
      <c r="Z11" s="109">
        <f t="shared" si="1"/>
        <v>5.8515365424218401E-4</v>
      </c>
      <c r="AA11" s="20"/>
      <c r="AB11" s="111" t="s">
        <v>152</v>
      </c>
      <c r="AC11" s="117">
        <v>-10</v>
      </c>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75"/>
    </row>
    <row r="12" spans="1:82" x14ac:dyDescent="0.25">
      <c r="A12" s="225" t="s">
        <v>78</v>
      </c>
      <c r="B12" s="226">
        <v>1</v>
      </c>
      <c r="C12" s="227">
        <v>1</v>
      </c>
      <c r="D12" s="310"/>
      <c r="E12" s="310"/>
      <c r="F12" s="310"/>
      <c r="G12" s="310"/>
      <c r="H12" s="310"/>
      <c r="I12" s="310"/>
      <c r="J12" s="310"/>
      <c r="K12" s="311"/>
      <c r="L12" s="20"/>
      <c r="M12" s="20"/>
      <c r="N12" s="20"/>
      <c r="O12" s="20"/>
      <c r="P12" s="20"/>
      <c r="Q12" s="20"/>
      <c r="R12" s="20"/>
      <c r="S12" s="20"/>
      <c r="T12" s="20"/>
      <c r="U12" s="20"/>
      <c r="V12" s="64">
        <f t="shared" si="2"/>
        <v>19</v>
      </c>
      <c r="W12" s="65">
        <f t="shared" si="0"/>
        <v>4.2565878110292499E-2</v>
      </c>
      <c r="X12" s="109">
        <f t="shared" si="0"/>
        <v>5.1765665877404221E-2</v>
      </c>
      <c r="Y12" s="24">
        <f t="shared" si="3"/>
        <v>-6</v>
      </c>
      <c r="Z12" s="109">
        <f t="shared" si="1"/>
        <v>1.728133896947606E-3</v>
      </c>
      <c r="AA12" s="20"/>
      <c r="AB12" s="111" t="s">
        <v>153</v>
      </c>
      <c r="AC12" s="118">
        <f>$B$19-$AC$11</f>
        <v>16.100000000000001</v>
      </c>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75"/>
    </row>
    <row r="13" spans="1:82" x14ac:dyDescent="0.25">
      <c r="A13" s="225" t="s">
        <v>309</v>
      </c>
      <c r="B13" s="226">
        <v>0.8</v>
      </c>
      <c r="C13" s="227">
        <v>0.8</v>
      </c>
      <c r="D13" s="310"/>
      <c r="E13" s="310"/>
      <c r="F13" s="310"/>
      <c r="G13" s="310"/>
      <c r="H13" s="310"/>
      <c r="I13" s="310"/>
      <c r="J13" s="310"/>
      <c r="K13" s="311"/>
      <c r="L13" s="20"/>
      <c r="M13" s="20"/>
      <c r="N13" s="20"/>
      <c r="O13" s="20"/>
      <c r="P13" s="20"/>
      <c r="Q13" s="20"/>
      <c r="R13" s="20"/>
      <c r="S13" s="20"/>
      <c r="T13" s="20"/>
      <c r="U13" s="20"/>
      <c r="V13" s="64">
        <f t="shared" si="2"/>
        <v>20</v>
      </c>
      <c r="W13" s="65">
        <f t="shared" si="0"/>
        <v>3.773462791012322E-2</v>
      </c>
      <c r="X13" s="109">
        <f t="shared" si="0"/>
        <v>4.8183398008786238E-2</v>
      </c>
      <c r="Y13" s="24">
        <f t="shared" si="3"/>
        <v>-5</v>
      </c>
      <c r="Z13" s="109">
        <f t="shared" si="1"/>
        <v>4.1093612500317997E-3</v>
      </c>
      <c r="AA13" s="20"/>
      <c r="AB13" s="111" t="s">
        <v>159</v>
      </c>
      <c r="AC13" s="118">
        <f>$B$20</f>
        <v>33.9</v>
      </c>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75"/>
    </row>
    <row r="14" spans="1:82" x14ac:dyDescent="0.25">
      <c r="A14" s="225" t="s">
        <v>310</v>
      </c>
      <c r="B14" s="226">
        <v>80.064312300399394</v>
      </c>
      <c r="C14" s="227">
        <v>2.9323310918084098</v>
      </c>
      <c r="D14" s="310"/>
      <c r="E14" s="310"/>
      <c r="F14" s="310"/>
      <c r="G14" s="310"/>
      <c r="H14" s="310"/>
      <c r="I14" s="310"/>
      <c r="J14" s="310"/>
      <c r="K14" s="311"/>
      <c r="L14" s="20"/>
      <c r="M14" s="20"/>
      <c r="N14" s="20"/>
      <c r="O14" s="20"/>
      <c r="P14" s="20"/>
      <c r="Q14" s="20"/>
      <c r="R14" s="20"/>
      <c r="S14" s="20"/>
      <c r="T14" s="20"/>
      <c r="U14" s="20"/>
      <c r="V14" s="64">
        <f t="shared" si="2"/>
        <v>21</v>
      </c>
      <c r="W14" s="65">
        <f>_xlfn.BETA.DIST(($V14+1-15)/(80-15),AC$7,AC$8,TRUE)-_xlfn.BETA.DIST(($V14-15)/(80-15),AC$7,AC$8,TRUE)</f>
        <v>3.4011977707777197E-2</v>
      </c>
      <c r="X14" s="109">
        <f t="shared" si="0"/>
        <v>4.4989832290017795E-2</v>
      </c>
      <c r="Y14" s="24">
        <f t="shared" si="3"/>
        <v>-4</v>
      </c>
      <c r="Z14" s="109">
        <f t="shared" si="1"/>
        <v>8.4077057491201493E-3</v>
      </c>
      <c r="AA14" s="20"/>
      <c r="AB14" s="111" t="s">
        <v>151</v>
      </c>
      <c r="AC14" s="119">
        <f>AC12*AC12/(AC12*AC12+AC13)</f>
        <v>0.88434376172767915</v>
      </c>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75"/>
    </row>
    <row r="15" spans="1:82" x14ac:dyDescent="0.25">
      <c r="A15" s="225" t="s">
        <v>81</v>
      </c>
      <c r="B15" s="247"/>
      <c r="C15" s="227">
        <v>1</v>
      </c>
      <c r="D15" s="310"/>
      <c r="E15" s="310"/>
      <c r="F15" s="310"/>
      <c r="G15" s="310"/>
      <c r="H15" s="310"/>
      <c r="I15" s="310"/>
      <c r="J15" s="310"/>
      <c r="K15" s="311"/>
      <c r="L15" s="20"/>
      <c r="M15" s="20"/>
      <c r="N15" s="20"/>
      <c r="O15" s="20"/>
      <c r="P15" s="20"/>
      <c r="Q15" s="20"/>
      <c r="R15" s="20"/>
      <c r="S15" s="20"/>
      <c r="T15" s="20"/>
      <c r="U15" s="20"/>
      <c r="V15" s="64">
        <f t="shared" si="2"/>
        <v>22</v>
      </c>
      <c r="W15" s="65">
        <f>_xlfn.BETA.DIST(($V15+1-15)/(80-15),AC$7,AC$8,TRUE)-_xlfn.BETA.DIST(($V15-15)/(80-15),AC$7,AC$8,TRUE)</f>
        <v>3.1016696250141806E-2</v>
      </c>
      <c r="X15" s="109">
        <f t="shared" si="0"/>
        <v>4.209041716613704E-2</v>
      </c>
      <c r="Y15" s="24">
        <f t="shared" si="3"/>
        <v>-3</v>
      </c>
      <c r="Z15" s="109">
        <f t="shared" si="1"/>
        <v>1.5337635373105134E-2</v>
      </c>
      <c r="AA15" s="20"/>
      <c r="AB15" s="111" t="s">
        <v>156</v>
      </c>
      <c r="AC15" s="120">
        <f>PI()/AC23</f>
        <v>5.3953381454622811</v>
      </c>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75"/>
    </row>
    <row r="16" spans="1:82" x14ac:dyDescent="0.25">
      <c r="A16" s="225" t="s">
        <v>138</v>
      </c>
      <c r="B16" s="134">
        <v>1</v>
      </c>
      <c r="C16" s="248"/>
      <c r="D16" s="313"/>
      <c r="E16" s="313"/>
      <c r="F16" s="313"/>
      <c r="G16" s="313"/>
      <c r="H16" s="313"/>
      <c r="I16" s="313"/>
      <c r="J16" s="313"/>
      <c r="K16" s="314"/>
      <c r="L16" s="20"/>
      <c r="M16" s="20"/>
      <c r="N16" s="20"/>
      <c r="O16" s="20"/>
      <c r="P16" s="20"/>
      <c r="Q16" s="20"/>
      <c r="R16" s="20"/>
      <c r="S16" s="20"/>
      <c r="T16" s="20"/>
      <c r="U16" s="20"/>
      <c r="V16" s="64">
        <f t="shared" si="2"/>
        <v>23</v>
      </c>
      <c r="W16" s="65">
        <f t="shared" si="0"/>
        <v>2.8530153913478351E-2</v>
      </c>
      <c r="X16" s="109">
        <f t="shared" si="0"/>
        <v>3.9426036542245302E-2</v>
      </c>
      <c r="Y16" s="24">
        <f t="shared" si="3"/>
        <v>-2</v>
      </c>
      <c r="Z16" s="109">
        <f t="shared" si="1"/>
        <v>2.5425497239875968E-2</v>
      </c>
      <c r="AA16" s="76"/>
      <c r="AB16" s="111" t="s">
        <v>155</v>
      </c>
      <c r="AC16" s="121">
        <f>AC12*SIN(AC23)/AC23</f>
        <v>15.205517743457232</v>
      </c>
      <c r="AD16" s="102"/>
      <c r="AE16" s="103"/>
      <c r="AF16" s="103"/>
      <c r="AG16" s="103"/>
      <c r="AH16" s="105"/>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75"/>
    </row>
    <row r="17" spans="1:82" x14ac:dyDescent="0.25">
      <c r="A17" s="228"/>
      <c r="B17" s="229"/>
      <c r="C17" s="229"/>
      <c r="D17" s="229"/>
      <c r="E17" s="229"/>
      <c r="F17" s="229"/>
      <c r="G17" s="229"/>
      <c r="H17" s="229"/>
      <c r="I17" s="229"/>
      <c r="J17" s="229"/>
      <c r="K17" s="229"/>
      <c r="L17" s="20"/>
      <c r="M17" s="20"/>
      <c r="N17" s="20"/>
      <c r="O17" s="20"/>
      <c r="P17" s="20"/>
      <c r="Q17" s="20"/>
      <c r="R17" s="20"/>
      <c r="S17" s="20"/>
      <c r="T17" s="20"/>
      <c r="U17" s="20"/>
      <c r="V17" s="64">
        <f t="shared" si="2"/>
        <v>24</v>
      </c>
      <c r="W17" s="65">
        <f>_xlfn.BETA.DIST(($V17+1-15)/(80-15),AC$7,AC$8,TRUE)-_xlfn.BETA.DIST(($V17-15)/(80-15),AC$7,AC$8,TRUE)</f>
        <v>2.6416584787781416E-2</v>
      </c>
      <c r="X17" s="109">
        <f t="shared" si="0"/>
        <v>3.69569651216618E-2</v>
      </c>
      <c r="Y17" s="24">
        <f t="shared" si="3"/>
        <v>-1</v>
      </c>
      <c r="Z17" s="109">
        <f t="shared" si="1"/>
        <v>3.8650410372343701E-2</v>
      </c>
      <c r="AA17" s="76"/>
      <c r="AB17" s="20"/>
      <c r="AC17" s="20"/>
      <c r="AD17" s="102"/>
      <c r="AE17" s="103"/>
      <c r="AF17" s="103"/>
      <c r="AG17" s="103"/>
      <c r="AH17" s="105"/>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75"/>
    </row>
    <row r="18" spans="1:82" x14ac:dyDescent="0.25">
      <c r="A18" s="22" t="s">
        <v>150</v>
      </c>
      <c r="B18" s="159" t="s">
        <v>107</v>
      </c>
      <c r="C18" s="331" t="s">
        <v>142</v>
      </c>
      <c r="D18" s="332"/>
      <c r="E18" s="332"/>
      <c r="F18" s="332"/>
      <c r="G18" s="332"/>
      <c r="H18" s="332"/>
      <c r="I18" s="332"/>
      <c r="J18" s="332"/>
      <c r="K18" s="333"/>
      <c r="L18" s="20"/>
      <c r="M18" s="20"/>
      <c r="N18" s="20"/>
      <c r="O18" s="20"/>
      <c r="P18" s="20"/>
      <c r="Q18" s="20"/>
      <c r="R18" s="20"/>
      <c r="S18" s="20"/>
      <c r="T18" s="20"/>
      <c r="U18" s="20"/>
      <c r="V18" s="64">
        <f t="shared" si="2"/>
        <v>25</v>
      </c>
      <c r="W18" s="65">
        <f t="shared" si="0"/>
        <v>2.4586529395922763E-2</v>
      </c>
      <c r="X18" s="109">
        <f t="shared" si="0"/>
        <v>3.4655014091228953E-2</v>
      </c>
      <c r="Y18" s="24">
        <f t="shared" si="3"/>
        <v>0</v>
      </c>
      <c r="Z18" s="109">
        <f t="shared" si="1"/>
        <v>5.4048578435437616E-2</v>
      </c>
      <c r="AA18" s="76"/>
      <c r="AB18" s="110"/>
      <c r="AC18" s="116" t="s">
        <v>154</v>
      </c>
      <c r="AD18" s="116" t="s">
        <v>157</v>
      </c>
      <c r="AE18" s="116" t="s">
        <v>158</v>
      </c>
      <c r="AF18" s="116" t="s">
        <v>160</v>
      </c>
      <c r="AG18" s="20"/>
      <c r="AH18" s="105"/>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75"/>
    </row>
    <row r="19" spans="1:82" x14ac:dyDescent="0.25">
      <c r="A19" s="225" t="s">
        <v>177</v>
      </c>
      <c r="B19" s="230">
        <v>6.1</v>
      </c>
      <c r="C19" s="334" t="s">
        <v>172</v>
      </c>
      <c r="D19" s="334"/>
      <c r="E19" s="334"/>
      <c r="F19" s="334"/>
      <c r="G19" s="334"/>
      <c r="H19" s="334"/>
      <c r="I19" s="334"/>
      <c r="J19" s="334"/>
      <c r="K19" s="334"/>
      <c r="L19" s="20"/>
      <c r="M19" s="20"/>
      <c r="N19" s="20"/>
      <c r="O19" s="20"/>
      <c r="P19" s="20"/>
      <c r="Q19" s="20"/>
      <c r="R19" s="20"/>
      <c r="S19" s="20"/>
      <c r="T19" s="20"/>
      <c r="U19" s="20"/>
      <c r="V19" s="64">
        <f t="shared" si="2"/>
        <v>26</v>
      </c>
      <c r="W19" s="65">
        <f t="shared" si="0"/>
        <v>2.2978264903378509E-2</v>
      </c>
      <c r="X19" s="109">
        <f t="shared" si="0"/>
        <v>3.2499305570933501E-2</v>
      </c>
      <c r="Y19" s="24">
        <f t="shared" si="3"/>
        <v>1</v>
      </c>
      <c r="Z19" s="109">
        <f t="shared" si="1"/>
        <v>6.9550870384367469E-2</v>
      </c>
      <c r="AA19" s="76"/>
      <c r="AB19" s="111" t="s">
        <v>170</v>
      </c>
      <c r="AC19" s="122">
        <f>PI()/2-AC14</f>
        <v>0.68645256506721741</v>
      </c>
      <c r="AD19" s="122">
        <f>AC19*_xlfn.COT(AC19)-$AC$14</f>
        <v>-4.6582881621439753E-2</v>
      </c>
      <c r="AE19" s="122">
        <f>_xlfn.COT(AC19)-AC19*POWER(_xlfn.CSC(AC19),2)</f>
        <v>-0.48845259422210896</v>
      </c>
      <c r="AF19" s="112">
        <f>AD19*AD19</f>
        <v>2.1699648601570696E-3</v>
      </c>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75"/>
    </row>
    <row r="20" spans="1:82" x14ac:dyDescent="0.25">
      <c r="A20" s="231" t="s">
        <v>178</v>
      </c>
      <c r="B20" s="232">
        <v>33.9</v>
      </c>
      <c r="C20" s="334"/>
      <c r="D20" s="334"/>
      <c r="E20" s="334"/>
      <c r="F20" s="334"/>
      <c r="G20" s="334"/>
      <c r="H20" s="334"/>
      <c r="I20" s="334"/>
      <c r="J20" s="334"/>
      <c r="K20" s="334"/>
      <c r="L20" s="20"/>
      <c r="M20" s="20"/>
      <c r="N20" s="20"/>
      <c r="O20" s="20"/>
      <c r="P20" s="20"/>
      <c r="Q20" s="20"/>
      <c r="R20" s="20"/>
      <c r="S20" s="20"/>
      <c r="T20" s="20"/>
      <c r="U20" s="20"/>
      <c r="V20" s="64">
        <f>V19+1</f>
        <v>27</v>
      </c>
      <c r="W20" s="65">
        <f t="shared" si="0"/>
        <v>2.1547609153499625E-2</v>
      </c>
      <c r="X20" s="109">
        <f t="shared" si="0"/>
        <v>3.0473829970049993E-2</v>
      </c>
      <c r="Y20" s="24">
        <f>Y19+1</f>
        <v>2</v>
      </c>
      <c r="Z20" s="109">
        <f t="shared" si="1"/>
        <v>8.2377385252538626E-2</v>
      </c>
      <c r="AA20" s="76"/>
      <c r="AB20" s="111" t="s">
        <v>167</v>
      </c>
      <c r="AC20" s="123">
        <f>AC19-AD19/AE19</f>
        <v>0.59108428947104441</v>
      </c>
      <c r="AD20" s="123">
        <f>AC20*_xlfn.COT(AC20)-$AC$14</f>
        <v>-3.6100991053631404E-3</v>
      </c>
      <c r="AE20" s="123">
        <f>_xlfn.COT(AC20)-AC20*POWER(_xlfn.CSC(AC20),2)</f>
        <v>-0.41337380043030625</v>
      </c>
      <c r="AF20" s="113">
        <f>AD20*AD20</f>
        <v>1.3032815550543746E-5</v>
      </c>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75"/>
    </row>
    <row r="21" spans="1:82" x14ac:dyDescent="0.25">
      <c r="A21" s="23" t="s">
        <v>179</v>
      </c>
      <c r="B21" s="233">
        <v>16</v>
      </c>
      <c r="C21" s="335" t="s">
        <v>176</v>
      </c>
      <c r="D21" s="336"/>
      <c r="E21" s="336"/>
      <c r="F21" s="336"/>
      <c r="G21" s="336"/>
      <c r="H21" s="336"/>
      <c r="I21" s="336"/>
      <c r="J21" s="336"/>
      <c r="K21" s="337"/>
      <c r="L21" s="20"/>
      <c r="M21" s="20"/>
      <c r="N21" s="20"/>
      <c r="O21" s="20"/>
      <c r="P21" s="20"/>
      <c r="Q21" s="20"/>
      <c r="R21" s="20"/>
      <c r="S21" s="20"/>
      <c r="T21" s="20"/>
      <c r="U21" s="20"/>
      <c r="V21" s="64">
        <f t="shared" si="2"/>
        <v>28</v>
      </c>
      <c r="W21" s="65">
        <f t="shared" si="0"/>
        <v>2.0261968573874523E-2</v>
      </c>
      <c r="X21" s="109">
        <f t="shared" si="0"/>
        <v>2.8565951574198944E-2</v>
      </c>
      <c r="Y21" s="24">
        <f t="shared" si="3"/>
        <v>3</v>
      </c>
      <c r="Z21" s="109">
        <f t="shared" si="1"/>
        <v>9.0014921423361816E-2</v>
      </c>
      <c r="AA21" s="20"/>
      <c r="AB21" s="111" t="s">
        <v>168</v>
      </c>
      <c r="AC21" s="123">
        <f>AC20-AD20/AE20</f>
        <v>0.58235103375526087</v>
      </c>
      <c r="AD21" s="123">
        <f>AC21*_xlfn.COT(AC21)-$AC$14</f>
        <v>-2.9250963067273261E-5</v>
      </c>
      <c r="AE21" s="123">
        <f>_xlfn.COT(AC21)-AC21*POWER(_xlfn.CSC(AC21),2)</f>
        <v>-0.40667974464280676</v>
      </c>
      <c r="AF21" s="113">
        <f>AD21*AD21</f>
        <v>8.5561884036298432E-10</v>
      </c>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75"/>
    </row>
    <row r="22" spans="1:82" x14ac:dyDescent="0.25">
      <c r="A22" s="228"/>
      <c r="B22" s="229"/>
      <c r="C22" s="229"/>
      <c r="D22" s="229"/>
      <c r="E22" s="229"/>
      <c r="F22" s="229"/>
      <c r="G22" s="229"/>
      <c r="H22" s="229"/>
      <c r="I22" s="229"/>
      <c r="J22" s="229"/>
      <c r="K22" s="229"/>
      <c r="L22" s="20"/>
      <c r="M22" s="20"/>
      <c r="N22" s="20"/>
      <c r="O22" s="20"/>
      <c r="P22" s="20"/>
      <c r="Q22" s="20"/>
      <c r="R22" s="20"/>
      <c r="S22" s="20"/>
      <c r="T22" s="20"/>
      <c r="U22" s="20"/>
      <c r="V22" s="64">
        <f t="shared" si="2"/>
        <v>29</v>
      </c>
      <c r="W22" s="65">
        <f t="shared" si="0"/>
        <v>1.9096686630774351E-2</v>
      </c>
      <c r="X22" s="109">
        <f t="shared" si="0"/>
        <v>2.6765451198100032E-2</v>
      </c>
      <c r="Y22" s="24">
        <f t="shared" si="3"/>
        <v>4</v>
      </c>
      <c r="Z22" s="109">
        <f t="shared" si="1"/>
        <v>9.1260068164171204E-2</v>
      </c>
      <c r="AA22" s="20"/>
      <c r="AB22" s="111" t="s">
        <v>169</v>
      </c>
      <c r="AC22" s="123">
        <f>AC21-AD21/AE21</f>
        <v>0.58227910747062883</v>
      </c>
      <c r="AD22" s="123">
        <f>AC22*_xlfn.COT(AC22)-$AC$14</f>
        <v>-1.9785233451585782E-9</v>
      </c>
      <c r="AE22" s="123">
        <f>_xlfn.COT(AC22)-AC22*POWER(_xlfn.CSC(AC22),2)</f>
        <v>-0.40662472964797525</v>
      </c>
      <c r="AF22" s="113">
        <f>AD22*AD22</f>
        <v>3.9145546273374903E-18</v>
      </c>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75"/>
    </row>
    <row r="23" spans="1:82" x14ac:dyDescent="0.25">
      <c r="A23" s="174" t="s">
        <v>144</v>
      </c>
      <c r="B23" s="234" t="s">
        <v>240</v>
      </c>
      <c r="C23" s="234" t="s">
        <v>239</v>
      </c>
      <c r="D23" s="305" t="s">
        <v>142</v>
      </c>
      <c r="E23" s="305"/>
      <c r="F23" s="305"/>
      <c r="G23" s="305"/>
      <c r="H23" s="305"/>
      <c r="I23" s="305"/>
      <c r="J23" s="305"/>
      <c r="K23" s="305"/>
      <c r="L23" s="20"/>
      <c r="M23" s="20"/>
      <c r="N23" s="20"/>
      <c r="O23" s="20"/>
      <c r="P23" s="20"/>
      <c r="Q23" s="20"/>
      <c r="R23" s="20"/>
      <c r="S23" s="20"/>
      <c r="T23" s="20"/>
      <c r="U23" s="20"/>
      <c r="V23" s="64">
        <f t="shared" si="2"/>
        <v>30</v>
      </c>
      <c r="W23" s="65">
        <f t="shared" si="0"/>
        <v>1.8032709634009048E-2</v>
      </c>
      <c r="X23" s="109">
        <f t="shared" si="0"/>
        <v>2.5063889040608855E-2</v>
      </c>
      <c r="Y23" s="24">
        <f t="shared" si="3"/>
        <v>5</v>
      </c>
      <c r="Z23" s="109">
        <f t="shared" si="1"/>
        <v>8.6614524652538272E-2</v>
      </c>
      <c r="AA23" s="20"/>
      <c r="AB23" s="111" t="s">
        <v>171</v>
      </c>
      <c r="AC23" s="124">
        <f>AC22-AD22/AE22</f>
        <v>0.58227910260490567</v>
      </c>
      <c r="AD23" s="124">
        <f>AC23*_xlfn.COT(AC23)-$AC$14</f>
        <v>0</v>
      </c>
      <c r="AE23" s="124">
        <f>_xlfn.COT(AC23)-AC23*POWER(_xlfn.CSC(AC23),2)</f>
        <v>-0.40662472592634402</v>
      </c>
      <c r="AF23" s="114">
        <f>AD23*AD23</f>
        <v>0</v>
      </c>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75"/>
    </row>
    <row r="24" spans="1:82" x14ac:dyDescent="0.25">
      <c r="A24" s="224" t="s">
        <v>77</v>
      </c>
      <c r="B24" s="235">
        <v>50</v>
      </c>
      <c r="C24" s="236">
        <v>50</v>
      </c>
      <c r="D24" s="306" t="s">
        <v>311</v>
      </c>
      <c r="E24" s="307"/>
      <c r="F24" s="307"/>
      <c r="G24" s="307"/>
      <c r="H24" s="307"/>
      <c r="I24" s="307"/>
      <c r="J24" s="307"/>
      <c r="K24" s="308"/>
      <c r="L24" s="20"/>
      <c r="M24" s="20"/>
      <c r="N24" s="20"/>
      <c r="O24" s="20"/>
      <c r="P24" s="20"/>
      <c r="Q24" s="20"/>
      <c r="R24" s="20"/>
      <c r="S24" s="20"/>
      <c r="T24" s="20"/>
      <c r="U24" s="20"/>
      <c r="V24" s="64">
        <f t="shared" si="2"/>
        <v>31</v>
      </c>
      <c r="W24" s="65">
        <f t="shared" si="0"/>
        <v>1.7055042061037362E-2</v>
      </c>
      <c r="X24" s="109">
        <f t="shared" si="0"/>
        <v>2.3454166777727381E-2</v>
      </c>
      <c r="Y24" s="24">
        <f t="shared" si="3"/>
        <v>6</v>
      </c>
      <c r="Z24" s="109">
        <f t="shared" si="1"/>
        <v>7.7817975275985662E-2</v>
      </c>
      <c r="AA24" s="20"/>
      <c r="AB24" s="327" t="s">
        <v>166</v>
      </c>
      <c r="AC24" s="328"/>
      <c r="AD24" s="328"/>
      <c r="AE24" s="328"/>
      <c r="AF24" s="328"/>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75"/>
    </row>
    <row r="25" spans="1:82" x14ac:dyDescent="0.25">
      <c r="A25" s="225" t="s">
        <v>79</v>
      </c>
      <c r="B25" s="237">
        <v>95</v>
      </c>
      <c r="C25" s="238">
        <v>95</v>
      </c>
      <c r="D25" s="309"/>
      <c r="E25" s="310"/>
      <c r="F25" s="310"/>
      <c r="G25" s="310"/>
      <c r="H25" s="310"/>
      <c r="I25" s="310"/>
      <c r="J25" s="310"/>
      <c r="K25" s="311"/>
      <c r="L25" s="20"/>
      <c r="M25" s="20"/>
      <c r="N25" s="20"/>
      <c r="O25" s="20"/>
      <c r="P25" s="20"/>
      <c r="Q25" s="20"/>
      <c r="R25" s="20"/>
      <c r="S25" s="20"/>
      <c r="T25" s="20"/>
      <c r="U25" s="20"/>
      <c r="V25" s="64">
        <f t="shared" si="2"/>
        <v>32</v>
      </c>
      <c r="W25" s="65">
        <f t="shared" si="0"/>
        <v>1.6151693650708232E-2</v>
      </c>
      <c r="X25" s="109">
        <f t="shared" si="0"/>
        <v>2.1930218190793327E-2</v>
      </c>
      <c r="Y25" s="24">
        <f t="shared" si="3"/>
        <v>7</v>
      </c>
      <c r="Z25" s="109">
        <f t="shared" si="1"/>
        <v>6.6968973547643529E-2</v>
      </c>
      <c r="AA25" s="20"/>
      <c r="AB25" s="329"/>
      <c r="AC25" s="329"/>
      <c r="AD25" s="329"/>
      <c r="AE25" s="329"/>
      <c r="AF25" s="329"/>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75"/>
    </row>
    <row r="26" spans="1:82" x14ac:dyDescent="0.25">
      <c r="A26" s="225" t="s">
        <v>78</v>
      </c>
      <c r="B26" s="237">
        <v>50</v>
      </c>
      <c r="C26" s="238">
        <v>50</v>
      </c>
      <c r="D26" s="309"/>
      <c r="E26" s="310"/>
      <c r="F26" s="310"/>
      <c r="G26" s="310"/>
      <c r="H26" s="310"/>
      <c r="I26" s="310"/>
      <c r="J26" s="310"/>
      <c r="K26" s="311"/>
      <c r="L26" s="20"/>
      <c r="M26" s="20"/>
      <c r="N26" s="20"/>
      <c r="O26" s="20"/>
      <c r="P26" s="20"/>
      <c r="Q26" s="20"/>
      <c r="R26" s="20"/>
      <c r="S26" s="20"/>
      <c r="T26" s="20"/>
      <c r="U26" s="20"/>
      <c r="V26" s="64">
        <f t="shared" si="2"/>
        <v>33</v>
      </c>
      <c r="W26" s="65">
        <f t="shared" si="0"/>
        <v>1.531294309896658E-2</v>
      </c>
      <c r="X26" s="109">
        <f t="shared" si="0"/>
        <v>2.0486785330273594E-2</v>
      </c>
      <c r="Y26" s="24">
        <f t="shared" si="3"/>
        <v>8</v>
      </c>
      <c r="Z26" s="109">
        <f t="shared" si="1"/>
        <v>5.5821698361079086E-2</v>
      </c>
      <c r="AA26" s="76"/>
      <c r="AB26" s="329"/>
      <c r="AC26" s="329"/>
      <c r="AD26" s="329"/>
      <c r="AE26" s="329"/>
      <c r="AF26" s="329"/>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75"/>
    </row>
    <row r="27" spans="1:82" x14ac:dyDescent="0.25">
      <c r="A27" s="225" t="s">
        <v>309</v>
      </c>
      <c r="B27" s="237">
        <v>80</v>
      </c>
      <c r="C27" s="238">
        <v>80</v>
      </c>
      <c r="D27" s="309"/>
      <c r="E27" s="310"/>
      <c r="F27" s="310"/>
      <c r="G27" s="310"/>
      <c r="H27" s="310"/>
      <c r="I27" s="310"/>
      <c r="J27" s="310"/>
      <c r="K27" s="311"/>
      <c r="L27" s="20"/>
      <c r="M27" s="20"/>
      <c r="N27" s="20"/>
      <c r="O27" s="20"/>
      <c r="P27" s="20"/>
      <c r="Q27" s="20"/>
      <c r="R27" s="20"/>
      <c r="S27" s="20"/>
      <c r="T27" s="20"/>
      <c r="U27" s="20"/>
      <c r="V27" s="64">
        <f t="shared" si="2"/>
        <v>34</v>
      </c>
      <c r="W27" s="65">
        <f t="shared" si="0"/>
        <v>1.4530811512260988E-2</v>
      </c>
      <c r="X27" s="109">
        <f t="shared" si="0"/>
        <v>1.9119253154407656E-2</v>
      </c>
      <c r="Y27" s="24">
        <f t="shared" si="3"/>
        <v>9</v>
      </c>
      <c r="Z27" s="109">
        <f t="shared" si="1"/>
        <v>4.5503132116568867E-2</v>
      </c>
      <c r="AA27" s="76"/>
      <c r="AB27" s="329"/>
      <c r="AC27" s="329"/>
      <c r="AD27" s="329"/>
      <c r="AE27" s="329"/>
      <c r="AF27" s="329"/>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75"/>
    </row>
    <row r="28" spans="1:82" x14ac:dyDescent="0.25">
      <c r="A28" s="225" t="s">
        <v>310</v>
      </c>
      <c r="B28" s="237">
        <v>80</v>
      </c>
      <c r="C28" s="238">
        <v>80</v>
      </c>
      <c r="D28" s="309"/>
      <c r="E28" s="310"/>
      <c r="F28" s="310"/>
      <c r="G28" s="310"/>
      <c r="H28" s="310"/>
      <c r="I28" s="310"/>
      <c r="J28" s="310"/>
      <c r="K28" s="311"/>
      <c r="L28" s="20"/>
      <c r="M28" s="20"/>
      <c r="N28" s="20"/>
      <c r="O28" s="20"/>
      <c r="P28" s="20"/>
      <c r="Q28" s="20"/>
      <c r="R28" s="20"/>
      <c r="S28" s="20"/>
      <c r="T28" s="20"/>
      <c r="U28" s="20"/>
      <c r="V28" s="64">
        <f t="shared" si="2"/>
        <v>35</v>
      </c>
      <c r="W28" s="65">
        <f t="shared" si="0"/>
        <v>1.3798678367161532E-2</v>
      </c>
      <c r="X28" s="109">
        <f t="shared" si="0"/>
        <v>1.782352509828744E-2</v>
      </c>
      <c r="Y28" s="24">
        <f t="shared" si="3"/>
        <v>10</v>
      </c>
      <c r="Z28" s="109">
        <f t="shared" si="1"/>
        <v>3.6556579044145332E-2</v>
      </c>
      <c r="AA28" s="76"/>
      <c r="AB28" s="329"/>
      <c r="AC28" s="329"/>
      <c r="AD28" s="329"/>
      <c r="AE28" s="329"/>
      <c r="AF28" s="329"/>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75"/>
    </row>
    <row r="29" spans="1:82" x14ac:dyDescent="0.25">
      <c r="A29" s="231" t="s">
        <v>81</v>
      </c>
      <c r="B29" s="249"/>
      <c r="C29" s="238">
        <v>50</v>
      </c>
      <c r="D29" s="309"/>
      <c r="E29" s="310"/>
      <c r="F29" s="310"/>
      <c r="G29" s="310"/>
      <c r="H29" s="310"/>
      <c r="I29" s="310"/>
      <c r="J29" s="310"/>
      <c r="K29" s="311"/>
      <c r="L29" s="20"/>
      <c r="M29" s="20"/>
      <c r="N29" s="20"/>
      <c r="O29" s="20"/>
      <c r="P29" s="20"/>
      <c r="Q29" s="20"/>
      <c r="R29" s="20"/>
      <c r="S29" s="20"/>
      <c r="T29" s="20"/>
      <c r="U29" s="20"/>
      <c r="V29" s="64">
        <f t="shared" si="2"/>
        <v>36</v>
      </c>
      <c r="W29" s="65">
        <f t="shared" si="0"/>
        <v>1.3110996460534929E-2</v>
      </c>
      <c r="X29" s="109">
        <f t="shared" si="0"/>
        <v>1.6595927897267826E-2</v>
      </c>
      <c r="Y29" s="24">
        <f t="shared" si="3"/>
        <v>11</v>
      </c>
      <c r="Z29" s="109">
        <f t="shared" si="1"/>
        <v>2.9119143898289623E-2</v>
      </c>
      <c r="AA29" s="76"/>
      <c r="AB29" s="329"/>
      <c r="AC29" s="329"/>
      <c r="AD29" s="329"/>
      <c r="AE29" s="329"/>
      <c r="AF29" s="329"/>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75"/>
    </row>
    <row r="30" spans="1:82" x14ac:dyDescent="0.25">
      <c r="A30" s="231" t="s">
        <v>138</v>
      </c>
      <c r="B30" s="239">
        <v>40</v>
      </c>
      <c r="C30" s="249"/>
      <c r="D30" s="312"/>
      <c r="E30" s="313"/>
      <c r="F30" s="313"/>
      <c r="G30" s="313"/>
      <c r="H30" s="313"/>
      <c r="I30" s="313"/>
      <c r="J30" s="313"/>
      <c r="K30" s="314"/>
      <c r="L30" s="20"/>
      <c r="M30" s="20"/>
      <c r="N30" s="20"/>
      <c r="O30" s="20"/>
      <c r="P30" s="20"/>
      <c r="Q30" s="20"/>
      <c r="R30" s="20"/>
      <c r="S30" s="20"/>
      <c r="T30" s="20"/>
      <c r="U30" s="20"/>
      <c r="V30" s="64">
        <f t="shared" si="2"/>
        <v>37</v>
      </c>
      <c r="W30" s="65">
        <f t="shared" si="0"/>
        <v>1.2463076995875122E-2</v>
      </c>
      <c r="X30" s="109">
        <f t="shared" si="0"/>
        <v>1.5433137711856726E-2</v>
      </c>
      <c r="Y30" s="24">
        <f t="shared" si="3"/>
        <v>12</v>
      </c>
      <c r="Z30" s="109">
        <f>1/(1+POWER((Y30-$AC$11+1)/$AC$16,-$AC$15))-1/(1+POWER((Y30-$AC$11)/$AC$16,-$AC$15))</f>
        <v>2.3100067635688393E-2</v>
      </c>
      <c r="AA30" s="76"/>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75"/>
    </row>
    <row r="31" spans="1:82" x14ac:dyDescent="0.25">
      <c r="A31" s="240"/>
      <c r="B31" s="241"/>
      <c r="C31" s="241"/>
      <c r="D31" s="242"/>
      <c r="E31" s="242"/>
      <c r="F31" s="242"/>
      <c r="G31" s="242"/>
      <c r="H31" s="242"/>
      <c r="I31" s="242"/>
      <c r="J31" s="242"/>
      <c r="K31" s="242"/>
      <c r="L31" s="20"/>
      <c r="M31" s="20"/>
      <c r="N31" s="20"/>
      <c r="O31" s="20"/>
      <c r="P31" s="20"/>
      <c r="Q31" s="20"/>
      <c r="R31" s="20"/>
      <c r="S31" s="20"/>
      <c r="T31" s="20"/>
      <c r="U31" s="20"/>
      <c r="V31" s="64">
        <f t="shared" si="2"/>
        <v>38</v>
      </c>
      <c r="W31" s="65">
        <f t="shared" si="0"/>
        <v>1.1850925250872613E-2</v>
      </c>
      <c r="X31" s="109">
        <f t="shared" si="0"/>
        <v>1.433212202397105E-2</v>
      </c>
      <c r="Y31" s="24">
        <f t="shared" si="3"/>
        <v>13</v>
      </c>
      <c r="Z31" s="109">
        <f t="shared" si="1"/>
        <v>1.8308924141138716E-2</v>
      </c>
      <c r="AA31" s="76"/>
      <c r="AB31" s="20"/>
      <c r="AC31" s="20"/>
      <c r="AD31" s="20"/>
      <c r="AE31" s="20"/>
      <c r="AF31" s="20"/>
      <c r="AG31" s="20"/>
      <c r="AH31" s="20"/>
      <c r="AI31" s="20"/>
      <c r="AJ31" s="20"/>
      <c r="AK31" s="20"/>
      <c r="AL31" s="20"/>
      <c r="AM31" s="20"/>
      <c r="AN31" s="20"/>
      <c r="AO31" s="20"/>
      <c r="AP31" s="20"/>
      <c r="AQ31" s="20"/>
      <c r="AR31" s="20"/>
      <c r="AS31" s="20"/>
      <c r="AT31" s="20"/>
      <c r="AU31" s="20"/>
      <c r="AV31" s="20"/>
      <c r="AW31" s="20"/>
      <c r="AX31" s="20"/>
      <c r="AY31" s="20"/>
      <c r="AZ31" s="20"/>
      <c r="BA31" s="20"/>
      <c r="BB31" s="20"/>
      <c r="BC31" s="20"/>
      <c r="BD31" s="20"/>
      <c r="BE31" s="20"/>
      <c r="BF31" s="20"/>
      <c r="BG31" s="20"/>
      <c r="BH31" s="20"/>
      <c r="BI31" s="20"/>
      <c r="BJ31" s="20"/>
      <c r="BK31" s="20"/>
      <c r="BL31" s="20"/>
      <c r="BM31" s="20"/>
      <c r="BN31" s="20"/>
      <c r="BO31" s="20"/>
      <c r="BP31" s="20"/>
      <c r="BQ31" s="20"/>
      <c r="BR31" s="20"/>
      <c r="BS31" s="20"/>
      <c r="BT31" s="20"/>
      <c r="BU31" s="20"/>
      <c r="BV31" s="20"/>
      <c r="BW31" s="20"/>
      <c r="BX31" s="20"/>
      <c r="BY31" s="20"/>
      <c r="BZ31" s="20"/>
      <c r="CA31" s="20"/>
      <c r="CB31" s="20"/>
      <c r="CC31" s="20"/>
      <c r="CD31" s="75"/>
    </row>
    <row r="32" spans="1:82" x14ac:dyDescent="0.25">
      <c r="A32" s="243" t="s">
        <v>312</v>
      </c>
      <c r="B32" s="244" t="s">
        <v>240</v>
      </c>
      <c r="C32" s="244" t="s">
        <v>239</v>
      </c>
      <c r="D32" s="305" t="s">
        <v>142</v>
      </c>
      <c r="E32" s="305"/>
      <c r="F32" s="305"/>
      <c r="G32" s="305"/>
      <c r="H32" s="305"/>
      <c r="I32" s="305"/>
      <c r="J32" s="305"/>
      <c r="K32" s="305"/>
      <c r="L32" s="20"/>
      <c r="M32" s="20"/>
      <c r="N32" s="20"/>
      <c r="O32" s="20"/>
      <c r="P32" s="20"/>
      <c r="Q32" s="20"/>
      <c r="R32" s="20"/>
      <c r="S32" s="20"/>
      <c r="T32" s="20"/>
      <c r="U32" s="20"/>
      <c r="V32" s="64">
        <f t="shared" si="2"/>
        <v>39</v>
      </c>
      <c r="W32" s="65">
        <f t="shared" si="0"/>
        <v>1.1271113311383751E-2</v>
      </c>
      <c r="X32" s="109">
        <f t="shared" si="0"/>
        <v>1.3290093386963298E-2</v>
      </c>
      <c r="Y32" s="24">
        <f t="shared" si="3"/>
        <v>14</v>
      </c>
      <c r="Z32" s="109">
        <f t="shared" si="1"/>
        <v>1.4531351584139318E-2</v>
      </c>
      <c r="AA32" s="76"/>
      <c r="AB32" s="20"/>
      <c r="AC32" s="20"/>
      <c r="AD32" s="20"/>
      <c r="AE32" s="20"/>
      <c r="AF32" s="20"/>
      <c r="AG32" s="20"/>
      <c r="AH32" s="20"/>
      <c r="AI32" s="20"/>
      <c r="AJ32" s="20"/>
      <c r="AK32" s="20"/>
      <c r="AL32" s="20"/>
      <c r="AM32" s="20"/>
      <c r="AN32" s="20"/>
      <c r="AO32" s="20"/>
      <c r="AP32" s="20"/>
      <c r="AQ32" s="20"/>
      <c r="AR32" s="20"/>
      <c r="AS32" s="20"/>
      <c r="AT32" s="20"/>
      <c r="AU32" s="20"/>
      <c r="AV32" s="20"/>
      <c r="AW32" s="20"/>
      <c r="AX32" s="20"/>
      <c r="AY32" s="20"/>
      <c r="AZ32" s="20"/>
      <c r="BA32" s="20"/>
      <c r="BB32" s="20"/>
      <c r="BC32" s="20"/>
      <c r="BD32" s="20"/>
      <c r="BE32" s="20"/>
      <c r="BF32" s="20"/>
      <c r="BG32" s="20"/>
      <c r="BH32" s="20"/>
      <c r="BI32" s="20"/>
      <c r="BJ32" s="20"/>
      <c r="BK32" s="20"/>
      <c r="BL32" s="20"/>
      <c r="BM32" s="20"/>
      <c r="BN32" s="20"/>
      <c r="BO32" s="20"/>
      <c r="BP32" s="20"/>
      <c r="BQ32" s="20"/>
      <c r="BR32" s="20"/>
      <c r="BS32" s="20"/>
      <c r="BT32" s="20"/>
      <c r="BU32" s="20"/>
      <c r="BV32" s="20"/>
      <c r="BW32" s="20"/>
      <c r="BX32" s="20"/>
      <c r="BY32" s="20"/>
      <c r="BZ32" s="20"/>
      <c r="CA32" s="20"/>
      <c r="CB32" s="20"/>
      <c r="CC32" s="20"/>
      <c r="CD32" s="75"/>
    </row>
    <row r="33" spans="1:82" x14ac:dyDescent="0.25">
      <c r="A33" s="23" t="s">
        <v>309</v>
      </c>
      <c r="B33" s="235">
        <v>60</v>
      </c>
      <c r="C33" s="236">
        <v>60</v>
      </c>
      <c r="D33" s="306" t="s">
        <v>313</v>
      </c>
      <c r="E33" s="307"/>
      <c r="F33" s="307"/>
      <c r="G33" s="307"/>
      <c r="H33" s="307"/>
      <c r="I33" s="307"/>
      <c r="J33" s="307"/>
      <c r="K33" s="308"/>
      <c r="L33" s="20"/>
      <c r="M33" s="20"/>
      <c r="N33" s="20"/>
      <c r="O33" s="20"/>
      <c r="P33" s="20"/>
      <c r="Q33" s="20"/>
      <c r="R33" s="20"/>
      <c r="S33" s="20"/>
      <c r="T33" s="20"/>
      <c r="U33" s="20"/>
      <c r="V33" s="64">
        <f t="shared" si="2"/>
        <v>40</v>
      </c>
      <c r="W33" s="65">
        <f t="shared" si="0"/>
        <v>1.0720680364654567E-2</v>
      </c>
      <c r="X33" s="109">
        <f t="shared" si="0"/>
        <v>1.2304472207148587E-2</v>
      </c>
      <c r="Y33" s="24">
        <f t="shared" si="3"/>
        <v>15</v>
      </c>
      <c r="Z33" s="109">
        <f t="shared" si="1"/>
        <v>1.1566780059444226E-2</v>
      </c>
      <c r="AA33" s="76"/>
      <c r="AB33" s="20"/>
      <c r="AC33" s="20"/>
      <c r="AD33" s="20"/>
      <c r="AE33" s="20"/>
      <c r="AF33" s="20"/>
      <c r="AG33" s="20"/>
      <c r="AH33" s="20"/>
      <c r="AI33" s="20"/>
      <c r="AJ33" s="20"/>
      <c r="AK33" s="20"/>
      <c r="AL33" s="20"/>
      <c r="AM33" s="20"/>
      <c r="AN33" s="20"/>
      <c r="AO33" s="20"/>
      <c r="AP33" s="20"/>
      <c r="AQ33" s="20"/>
      <c r="AR33" s="20"/>
      <c r="AS33" s="20"/>
      <c r="AT33" s="20"/>
      <c r="AU33" s="20"/>
      <c r="AV33" s="20"/>
      <c r="AW33" s="20"/>
      <c r="AX33" s="20"/>
      <c r="AY33" s="20"/>
      <c r="AZ33" s="20"/>
      <c r="BA33" s="20"/>
      <c r="BB33" s="20"/>
      <c r="BC33" s="20"/>
      <c r="BD33" s="20"/>
      <c r="BE33" s="20"/>
      <c r="BF33" s="20"/>
      <c r="BG33" s="20"/>
      <c r="BH33" s="20"/>
      <c r="BI33" s="20"/>
      <c r="BJ33" s="20"/>
      <c r="BK33" s="20"/>
      <c r="BL33" s="20"/>
      <c r="BM33" s="20"/>
      <c r="BN33" s="20"/>
      <c r="BO33" s="20"/>
      <c r="BP33" s="20"/>
      <c r="BQ33" s="20"/>
      <c r="BR33" s="20"/>
      <c r="BS33" s="20"/>
      <c r="BT33" s="20"/>
      <c r="BU33" s="20"/>
      <c r="BV33" s="20"/>
      <c r="BW33" s="20"/>
      <c r="BX33" s="20"/>
      <c r="BY33" s="20"/>
      <c r="BZ33" s="20"/>
      <c r="CA33" s="20"/>
      <c r="CB33" s="20"/>
      <c r="CC33" s="20"/>
      <c r="CD33" s="75"/>
    </row>
    <row r="34" spans="1:82" x14ac:dyDescent="0.25">
      <c r="A34" s="23" t="s">
        <v>310</v>
      </c>
      <c r="B34" s="237">
        <v>52</v>
      </c>
      <c r="C34" s="238">
        <v>52</v>
      </c>
      <c r="D34" s="309"/>
      <c r="E34" s="310"/>
      <c r="F34" s="310"/>
      <c r="G34" s="310"/>
      <c r="H34" s="310"/>
      <c r="I34" s="310"/>
      <c r="J34" s="310"/>
      <c r="K34" s="311"/>
      <c r="L34" s="20"/>
      <c r="M34" s="20"/>
      <c r="N34" s="20"/>
      <c r="O34" s="20"/>
      <c r="P34" s="20"/>
      <c r="Q34" s="20"/>
      <c r="R34" s="20"/>
      <c r="S34" s="20"/>
      <c r="T34" s="20"/>
      <c r="U34" s="20"/>
      <c r="V34" s="64">
        <f t="shared" si="2"/>
        <v>41</v>
      </c>
      <c r="W34" s="65">
        <f t="shared" si="0"/>
        <v>1.0197053755628294E-2</v>
      </c>
      <c r="X34" s="109">
        <f t="shared" si="0"/>
        <v>1.137285649237163E-2</v>
      </c>
      <c r="Y34" s="24">
        <f t="shared" si="3"/>
        <v>16</v>
      </c>
      <c r="Z34" s="109">
        <f t="shared" si="1"/>
        <v>9.2432860131612671E-3</v>
      </c>
      <c r="AA34" s="76"/>
      <c r="AB34" s="20"/>
      <c r="AC34" s="20"/>
      <c r="AD34" s="20"/>
      <c r="AE34" s="20"/>
      <c r="AF34" s="20"/>
      <c r="AG34" s="20"/>
      <c r="AH34" s="20"/>
      <c r="AI34" s="20"/>
      <c r="AJ34" s="20"/>
      <c r="AK34" s="20"/>
      <c r="AL34" s="20"/>
      <c r="AM34" s="20"/>
      <c r="AN34" s="20"/>
      <c r="AO34" s="20"/>
      <c r="AP34" s="20"/>
      <c r="AQ34" s="20"/>
      <c r="AR34" s="20"/>
      <c r="AS34" s="20"/>
      <c r="AT34" s="20"/>
      <c r="AU34" s="20"/>
      <c r="AV34" s="20"/>
      <c r="AW34" s="20"/>
      <c r="AX34" s="20"/>
      <c r="AY34" s="20"/>
      <c r="AZ34" s="20"/>
      <c r="BA34" s="20"/>
      <c r="BB34" s="20"/>
      <c r="BC34" s="20"/>
      <c r="BD34" s="20"/>
      <c r="BE34" s="20"/>
      <c r="BF34" s="20"/>
      <c r="BG34" s="20"/>
      <c r="BH34" s="20"/>
      <c r="BI34" s="20"/>
      <c r="BJ34" s="20"/>
      <c r="BK34" s="20"/>
      <c r="BL34" s="20"/>
      <c r="BM34" s="20"/>
      <c r="BN34" s="20"/>
      <c r="BO34" s="20"/>
      <c r="BP34" s="20"/>
      <c r="BQ34" s="20"/>
      <c r="BR34" s="20"/>
      <c r="BS34" s="20"/>
      <c r="BT34" s="20"/>
      <c r="BU34" s="20"/>
      <c r="BV34" s="20"/>
      <c r="BW34" s="20"/>
      <c r="BX34" s="20"/>
      <c r="BY34" s="20"/>
      <c r="BZ34" s="20"/>
      <c r="CA34" s="20"/>
      <c r="CB34" s="20"/>
      <c r="CC34" s="20"/>
      <c r="CD34" s="75"/>
    </row>
    <row r="35" spans="1:82" x14ac:dyDescent="0.25">
      <c r="A35" s="23" t="s">
        <v>81</v>
      </c>
      <c r="B35" s="249"/>
      <c r="C35" s="238">
        <v>18.5</v>
      </c>
      <c r="D35" s="309"/>
      <c r="E35" s="310"/>
      <c r="F35" s="310"/>
      <c r="G35" s="310"/>
      <c r="H35" s="310"/>
      <c r="I35" s="310"/>
      <c r="J35" s="310"/>
      <c r="K35" s="311"/>
      <c r="L35" s="20"/>
      <c r="M35" s="20"/>
      <c r="N35" s="20"/>
      <c r="O35" s="20"/>
      <c r="P35" s="20"/>
      <c r="Q35" s="20"/>
      <c r="R35" s="20"/>
      <c r="S35" s="20"/>
      <c r="T35" s="20"/>
      <c r="U35" s="20"/>
      <c r="V35" s="64">
        <f>V34+1</f>
        <v>42</v>
      </c>
      <c r="W35" s="65">
        <f t="shared" si="0"/>
        <v>9.6979858764355553E-3</v>
      </c>
      <c r="X35" s="109">
        <f t="shared" si="0"/>
        <v>1.0492997036318563E-2</v>
      </c>
      <c r="Y35" s="24">
        <f>Y34+1</f>
        <v>17</v>
      </c>
      <c r="Z35" s="109">
        <f t="shared" si="1"/>
        <v>7.4204423245738393E-3</v>
      </c>
      <c r="AA35" s="76"/>
      <c r="AB35" s="20"/>
      <c r="AC35" s="20"/>
      <c r="AD35" s="20"/>
      <c r="AE35" s="20"/>
      <c r="AF35" s="20"/>
      <c r="AG35" s="20"/>
      <c r="AH35" s="20"/>
      <c r="AI35" s="20"/>
      <c r="AJ35" s="20"/>
      <c r="AK35" s="20"/>
      <c r="AL35" s="20"/>
      <c r="AM35" s="20"/>
      <c r="AN35" s="20"/>
      <c r="AO35" s="20"/>
      <c r="AP35" s="20"/>
      <c r="AQ35" s="20"/>
      <c r="AR35" s="20"/>
      <c r="AS35" s="20"/>
      <c r="AT35" s="20"/>
      <c r="AU35" s="20"/>
      <c r="AV35" s="20"/>
      <c r="AW35" s="20"/>
      <c r="AX35" s="20"/>
      <c r="AY35" s="20"/>
      <c r="AZ35" s="20"/>
      <c r="BA35" s="20"/>
      <c r="BB35" s="20"/>
      <c r="BC35" s="20"/>
      <c r="BD35" s="20"/>
      <c r="BE35" s="20"/>
      <c r="BF35" s="20"/>
      <c r="BG35" s="20"/>
      <c r="BH35" s="20"/>
      <c r="BI35" s="20"/>
      <c r="BJ35" s="20"/>
      <c r="BK35" s="20"/>
      <c r="BL35" s="20"/>
      <c r="BM35" s="20"/>
      <c r="BN35" s="20"/>
      <c r="BO35" s="20"/>
      <c r="BP35" s="20"/>
      <c r="BQ35" s="20"/>
      <c r="BR35" s="20"/>
      <c r="BS35" s="20"/>
      <c r="BT35" s="20"/>
      <c r="BU35" s="20"/>
      <c r="BV35" s="20"/>
      <c r="BW35" s="20"/>
      <c r="BX35" s="20"/>
      <c r="BY35" s="20"/>
      <c r="BZ35" s="20"/>
      <c r="CA35" s="20"/>
      <c r="CB35" s="20"/>
      <c r="CC35" s="20"/>
      <c r="CD35" s="75"/>
    </row>
    <row r="36" spans="1:82" x14ac:dyDescent="0.25">
      <c r="A36" s="23" t="s">
        <v>141</v>
      </c>
      <c r="B36" s="239">
        <v>10</v>
      </c>
      <c r="C36" s="249"/>
      <c r="D36" s="312"/>
      <c r="E36" s="313"/>
      <c r="F36" s="313"/>
      <c r="G36" s="313"/>
      <c r="H36" s="313"/>
      <c r="I36" s="313"/>
      <c r="J36" s="313"/>
      <c r="K36" s="314"/>
      <c r="L36" s="20"/>
      <c r="M36" s="20"/>
      <c r="N36" s="20"/>
      <c r="O36" s="20"/>
      <c r="P36" s="20"/>
      <c r="Q36" s="20"/>
      <c r="R36" s="20"/>
      <c r="S36" s="20"/>
      <c r="T36" s="20"/>
      <c r="U36" s="20"/>
      <c r="V36" s="64">
        <f t="shared" si="2"/>
        <v>43</v>
      </c>
      <c r="W36" s="65">
        <f t="shared" si="0"/>
        <v>9.2215032647373629E-3</v>
      </c>
      <c r="X36" s="109">
        <f t="shared" si="0"/>
        <v>9.6627768881463183E-3</v>
      </c>
      <c r="Y36" s="24">
        <f t="shared" si="3"/>
        <v>18</v>
      </c>
      <c r="Z36" s="109">
        <f t="shared" si="1"/>
        <v>5.9867276340270781E-3</v>
      </c>
      <c r="AA36" s="76"/>
      <c r="AB36" s="20"/>
      <c r="AC36" s="20"/>
      <c r="AD36" s="20"/>
      <c r="AE36" s="20"/>
      <c r="AF36" s="20"/>
      <c r="AG36" s="20"/>
      <c r="AH36" s="20"/>
      <c r="AI36" s="20"/>
      <c r="AJ36" s="20"/>
      <c r="AK36" s="20"/>
      <c r="AL36" s="20"/>
      <c r="AM36" s="20"/>
      <c r="AN36" s="20"/>
      <c r="AO36" s="20"/>
      <c r="AP36" s="20"/>
      <c r="AQ36" s="20"/>
      <c r="AR36" s="20"/>
      <c r="AS36" s="20"/>
      <c r="AT36" s="20"/>
      <c r="AU36" s="20"/>
      <c r="AV36" s="20"/>
      <c r="AW36" s="20"/>
      <c r="AX36" s="20"/>
      <c r="AY36" s="20"/>
      <c r="AZ36" s="20"/>
      <c r="BA36" s="20"/>
      <c r="BB36" s="20"/>
      <c r="BC36" s="20"/>
      <c r="BD36" s="20"/>
      <c r="BE36" s="20"/>
      <c r="BF36" s="20"/>
      <c r="BG36" s="20"/>
      <c r="BH36" s="20"/>
      <c r="BI36" s="20"/>
      <c r="BJ36" s="20"/>
      <c r="BK36" s="20"/>
      <c r="BL36" s="20"/>
      <c r="BM36" s="20"/>
      <c r="BN36" s="20"/>
      <c r="BO36" s="20"/>
      <c r="BP36" s="20"/>
      <c r="BQ36" s="20"/>
      <c r="BR36" s="20"/>
      <c r="BS36" s="20"/>
      <c r="BT36" s="20"/>
      <c r="BU36" s="20"/>
      <c r="BV36" s="20"/>
      <c r="BW36" s="20"/>
      <c r="BX36" s="20"/>
      <c r="BY36" s="20"/>
      <c r="BZ36" s="20"/>
      <c r="CA36" s="20"/>
      <c r="CB36" s="20"/>
      <c r="CC36" s="20"/>
      <c r="CD36" s="75"/>
    </row>
    <row r="37" spans="1:82" x14ac:dyDescent="0.25">
      <c r="A37" s="74"/>
      <c r="B37" s="20"/>
      <c r="C37" s="20"/>
      <c r="D37" s="20"/>
      <c r="E37" s="20"/>
      <c r="F37" s="20"/>
      <c r="G37" s="20"/>
      <c r="H37" s="20"/>
      <c r="I37" s="20"/>
      <c r="J37" s="20"/>
      <c r="K37" s="20"/>
      <c r="L37" s="20"/>
      <c r="M37" s="20"/>
      <c r="N37" s="20"/>
      <c r="O37" s="20"/>
      <c r="P37" s="20"/>
      <c r="Q37" s="20"/>
      <c r="R37" s="20"/>
      <c r="S37" s="20"/>
      <c r="T37" s="20"/>
      <c r="U37" s="20"/>
      <c r="V37" s="64">
        <f t="shared" si="2"/>
        <v>44</v>
      </c>
      <c r="W37" s="65">
        <f t="shared" si="0"/>
        <v>8.7658652133973947E-3</v>
      </c>
      <c r="X37" s="109">
        <f t="shared" si="0"/>
        <v>8.8801942329389538E-3</v>
      </c>
      <c r="Y37" s="24">
        <f t="shared" si="3"/>
        <v>19</v>
      </c>
      <c r="Z37" s="109">
        <f t="shared" si="1"/>
        <v>4.855022577274215E-3</v>
      </c>
      <c r="AA37" s="76"/>
      <c r="AB37" s="20"/>
      <c r="AC37" s="20"/>
      <c r="AD37" s="20"/>
      <c r="AE37" s="20"/>
      <c r="AF37" s="20"/>
      <c r="AG37" s="20"/>
      <c r="AH37" s="20"/>
      <c r="AI37" s="20"/>
      <c r="AJ37" s="20"/>
      <c r="AK37" s="20"/>
      <c r="AL37" s="20"/>
      <c r="AM37" s="20"/>
      <c r="AN37" s="20"/>
      <c r="AO37" s="20"/>
      <c r="AP37" s="20"/>
      <c r="AQ37" s="20"/>
      <c r="AR37" s="20"/>
      <c r="AS37" s="20"/>
      <c r="AT37" s="20"/>
      <c r="AU37" s="20"/>
      <c r="AV37" s="20"/>
      <c r="AW37" s="20"/>
      <c r="AX37" s="20"/>
      <c r="AY37" s="20"/>
      <c r="AZ37" s="20"/>
      <c r="BA37" s="20"/>
      <c r="BB37" s="20"/>
      <c r="BC37" s="20"/>
      <c r="BD37" s="20"/>
      <c r="BE37" s="20"/>
      <c r="BF37" s="20"/>
      <c r="BG37" s="20"/>
      <c r="BH37" s="20"/>
      <c r="BI37" s="20"/>
      <c r="BJ37" s="20"/>
      <c r="BK37" s="20"/>
      <c r="BL37" s="20"/>
      <c r="BM37" s="20"/>
      <c r="BN37" s="20"/>
      <c r="BO37" s="20"/>
      <c r="BP37" s="20"/>
      <c r="BQ37" s="20"/>
      <c r="BR37" s="20"/>
      <c r="BS37" s="20"/>
      <c r="BT37" s="20"/>
      <c r="BU37" s="20"/>
      <c r="BV37" s="20"/>
      <c r="BW37" s="20"/>
      <c r="BX37" s="20"/>
      <c r="BY37" s="20"/>
      <c r="BZ37" s="20"/>
      <c r="CA37" s="20"/>
      <c r="CB37" s="20"/>
      <c r="CC37" s="20"/>
      <c r="CD37" s="75"/>
    </row>
    <row r="38" spans="1:82" x14ac:dyDescent="0.25">
      <c r="A38" s="298" t="s">
        <v>142</v>
      </c>
      <c r="B38" s="298"/>
      <c r="C38" s="298"/>
      <c r="D38" s="298"/>
      <c r="E38" s="298"/>
      <c r="F38" s="298"/>
      <c r="G38" s="298"/>
      <c r="H38" s="298"/>
      <c r="I38" s="298"/>
      <c r="J38" s="298"/>
      <c r="K38" s="298"/>
      <c r="L38" s="20"/>
      <c r="M38" s="20"/>
      <c r="N38" s="20"/>
      <c r="O38" s="20"/>
      <c r="P38" s="20"/>
      <c r="Q38" s="20"/>
      <c r="R38" s="20"/>
      <c r="S38" s="20"/>
      <c r="T38" s="20"/>
      <c r="U38" s="20"/>
      <c r="V38" s="64">
        <f t="shared" si="2"/>
        <v>45</v>
      </c>
      <c r="W38" s="65">
        <f t="shared" si="0"/>
        <v>8.329529860911733E-3</v>
      </c>
      <c r="X38" s="109">
        <f t="shared" si="0"/>
        <v>8.1433480109877054E-3</v>
      </c>
      <c r="Y38" s="24">
        <f t="shared" si="3"/>
        <v>20</v>
      </c>
      <c r="Z38" s="109">
        <f t="shared" si="1"/>
        <v>3.957895721529936E-3</v>
      </c>
      <c r="AA38" s="76"/>
      <c r="AB38" s="20"/>
      <c r="AC38" s="20"/>
      <c r="AD38" s="20"/>
      <c r="AE38" s="20"/>
      <c r="AF38" s="20"/>
      <c r="AG38" s="20"/>
      <c r="AH38" s="20"/>
      <c r="AI38" s="20"/>
      <c r="AJ38" s="20"/>
      <c r="AK38" s="20"/>
      <c r="AL38" s="20"/>
      <c r="AM38" s="20"/>
      <c r="AN38" s="20"/>
      <c r="AO38" s="20"/>
      <c r="AP38" s="20"/>
      <c r="AQ38" s="20"/>
      <c r="AR38" s="20"/>
      <c r="AS38" s="20"/>
      <c r="AT38" s="20"/>
      <c r="AU38" s="20"/>
      <c r="AV38" s="20"/>
      <c r="AW38" s="20"/>
      <c r="AX38" s="20"/>
      <c r="AY38" s="20"/>
      <c r="AZ38" s="20"/>
      <c r="BA38" s="20"/>
      <c r="BB38" s="20"/>
      <c r="BC38" s="20"/>
      <c r="BD38" s="20"/>
      <c r="BE38" s="20"/>
      <c r="BF38" s="20"/>
      <c r="BG38" s="20"/>
      <c r="BH38" s="20"/>
      <c r="BI38" s="20"/>
      <c r="BJ38" s="20"/>
      <c r="BK38" s="20"/>
      <c r="BL38" s="20"/>
      <c r="BM38" s="20"/>
      <c r="BN38" s="20"/>
      <c r="BO38" s="20"/>
      <c r="BP38" s="20"/>
      <c r="BQ38" s="20"/>
      <c r="BR38" s="20"/>
      <c r="BS38" s="20"/>
      <c r="BT38" s="20"/>
      <c r="BU38" s="20"/>
      <c r="BV38" s="20"/>
      <c r="BW38" s="20"/>
      <c r="BX38" s="20"/>
      <c r="BY38" s="20"/>
      <c r="BZ38" s="20"/>
      <c r="CA38" s="20"/>
      <c r="CB38" s="20"/>
      <c r="CC38" s="20"/>
      <c r="CD38" s="75"/>
    </row>
    <row r="39" spans="1:82" x14ac:dyDescent="0.25">
      <c r="A39" s="315" t="s">
        <v>314</v>
      </c>
      <c r="B39" s="315"/>
      <c r="C39" s="315"/>
      <c r="D39" s="315"/>
      <c r="E39" s="315"/>
      <c r="F39" s="315"/>
      <c r="G39" s="315"/>
      <c r="H39" s="315"/>
      <c r="I39" s="315"/>
      <c r="J39" s="315"/>
      <c r="K39" s="315"/>
      <c r="L39" s="20"/>
      <c r="M39" s="20"/>
      <c r="N39" s="20"/>
      <c r="O39" s="20"/>
      <c r="P39" s="20"/>
      <c r="Q39" s="20"/>
      <c r="R39" s="20"/>
      <c r="S39" s="20"/>
      <c r="T39" s="20"/>
      <c r="U39" s="20"/>
      <c r="V39" s="64">
        <f t="shared" si="2"/>
        <v>46</v>
      </c>
      <c r="W39" s="65">
        <f t="shared" si="0"/>
        <v>7.9111262180063813E-3</v>
      </c>
      <c r="X39" s="109">
        <f t="shared" si="0"/>
        <v>7.4504257542742369E-3</v>
      </c>
      <c r="Y39" s="24">
        <f t="shared" si="3"/>
        <v>21</v>
      </c>
      <c r="Z39" s="109">
        <f t="shared" si="1"/>
        <v>3.2433906952302749E-3</v>
      </c>
      <c r="AA39" s="76"/>
      <c r="AB39" s="20"/>
      <c r="AC39" s="20"/>
      <c r="AD39" s="20"/>
      <c r="AE39" s="20"/>
      <c r="AF39" s="20"/>
      <c r="AG39" s="20"/>
      <c r="AH39" s="20"/>
      <c r="AI39" s="20"/>
      <c r="AJ39" s="20"/>
      <c r="AK39" s="20"/>
      <c r="AL39" s="20"/>
      <c r="AM39" s="20"/>
      <c r="AN39" s="20"/>
      <c r="AO39" s="20"/>
      <c r="AP39" s="20"/>
      <c r="AQ39" s="20"/>
      <c r="AR39" s="20"/>
      <c r="AS39" s="20"/>
      <c r="AT39" s="20"/>
      <c r="AU39" s="20"/>
      <c r="AV39" s="20"/>
      <c r="AW39" s="20"/>
      <c r="AX39" s="20"/>
      <c r="AY39" s="20"/>
      <c r="AZ39" s="20"/>
      <c r="BA39" s="20"/>
      <c r="BB39" s="20"/>
      <c r="BC39" s="20"/>
      <c r="BD39" s="20"/>
      <c r="BE39" s="20"/>
      <c r="BF39" s="20"/>
      <c r="BG39" s="20"/>
      <c r="BH39" s="20"/>
      <c r="BI39" s="20"/>
      <c r="BJ39" s="20"/>
      <c r="BK39" s="20"/>
      <c r="BL39" s="20"/>
      <c r="BM39" s="20"/>
      <c r="BN39" s="20"/>
      <c r="BO39" s="20"/>
      <c r="BP39" s="20"/>
      <c r="BQ39" s="20"/>
      <c r="BR39" s="20"/>
      <c r="BS39" s="20"/>
      <c r="BT39" s="20"/>
      <c r="BU39" s="20"/>
      <c r="BV39" s="20"/>
      <c r="BW39" s="20"/>
      <c r="BX39" s="20"/>
      <c r="BY39" s="20"/>
      <c r="BZ39" s="20"/>
      <c r="CA39" s="20"/>
      <c r="CB39" s="20"/>
      <c r="CC39" s="20"/>
      <c r="CD39" s="75"/>
    </row>
    <row r="40" spans="1:82" x14ac:dyDescent="0.25">
      <c r="A40" s="315"/>
      <c r="B40" s="315"/>
      <c r="C40" s="315"/>
      <c r="D40" s="315"/>
      <c r="E40" s="315"/>
      <c r="F40" s="315"/>
      <c r="G40" s="315"/>
      <c r="H40" s="315"/>
      <c r="I40" s="315"/>
      <c r="J40" s="315"/>
      <c r="K40" s="315"/>
      <c r="L40" s="20"/>
      <c r="M40" s="20"/>
      <c r="N40" s="20"/>
      <c r="O40" s="20"/>
      <c r="P40" s="20"/>
      <c r="Q40" s="20"/>
      <c r="R40" s="20"/>
      <c r="S40" s="20"/>
      <c r="T40" s="20"/>
      <c r="U40" s="20"/>
      <c r="V40" s="64">
        <f t="shared" si="2"/>
        <v>47</v>
      </c>
      <c r="W40" s="65">
        <f t="shared" si="0"/>
        <v>7.5094309440761897E-3</v>
      </c>
      <c r="X40" s="109">
        <f t="shared" si="0"/>
        <v>6.7996932314491332E-3</v>
      </c>
      <c r="Y40" s="24">
        <f t="shared" si="3"/>
        <v>22</v>
      </c>
      <c r="Z40" s="109">
        <f t="shared" si="1"/>
        <v>2.6715313199946467E-3</v>
      </c>
      <c r="AA40" s="76"/>
      <c r="AB40" s="20"/>
      <c r="AC40" s="20"/>
      <c r="AD40" s="20"/>
      <c r="AE40" s="20"/>
      <c r="AF40" s="20"/>
      <c r="AG40" s="20"/>
      <c r="AH40" s="20"/>
      <c r="AI40" s="20"/>
      <c r="AJ40" s="20"/>
      <c r="AK40" s="20"/>
      <c r="AL40" s="20"/>
      <c r="AM40" s="20"/>
      <c r="AN40" s="20"/>
      <c r="AO40" s="20"/>
      <c r="AP40" s="20"/>
      <c r="AQ40" s="20"/>
      <c r="AR40" s="20"/>
      <c r="AS40" s="20"/>
      <c r="AT40" s="20"/>
      <c r="AU40" s="20"/>
      <c r="AV40" s="20"/>
      <c r="AW40" s="20"/>
      <c r="AX40" s="20"/>
      <c r="AY40" s="20"/>
      <c r="AZ40" s="20"/>
      <c r="BA40" s="20"/>
      <c r="BB40" s="20"/>
      <c r="BC40" s="20"/>
      <c r="BD40" s="20"/>
      <c r="BE40" s="20"/>
      <c r="BF40" s="20"/>
      <c r="BG40" s="20"/>
      <c r="BH40" s="20"/>
      <c r="BI40" s="20"/>
      <c r="BJ40" s="20"/>
      <c r="BK40" s="20"/>
      <c r="BL40" s="20"/>
      <c r="BM40" s="20"/>
      <c r="BN40" s="20"/>
      <c r="BO40" s="20"/>
      <c r="BP40" s="20"/>
      <c r="BQ40" s="20"/>
      <c r="BR40" s="20"/>
      <c r="BS40" s="20"/>
      <c r="BT40" s="20"/>
      <c r="BU40" s="20"/>
      <c r="BV40" s="20"/>
      <c r="BW40" s="20"/>
      <c r="BX40" s="20"/>
      <c r="BY40" s="20"/>
      <c r="BZ40" s="20"/>
      <c r="CA40" s="20"/>
      <c r="CB40" s="20"/>
      <c r="CC40" s="20"/>
      <c r="CD40" s="75"/>
    </row>
    <row r="41" spans="1:82" x14ac:dyDescent="0.25">
      <c r="A41" s="245"/>
      <c r="B41" s="245"/>
      <c r="C41" s="245"/>
      <c r="D41" s="245"/>
      <c r="E41" s="245"/>
      <c r="F41" s="245"/>
      <c r="G41" s="245"/>
      <c r="H41" s="245"/>
      <c r="I41" s="245"/>
      <c r="J41" s="245"/>
      <c r="K41" s="245"/>
      <c r="L41" s="20"/>
      <c r="M41" s="20"/>
      <c r="N41" s="20"/>
      <c r="O41" s="20"/>
      <c r="P41" s="20"/>
      <c r="Q41" s="20"/>
      <c r="R41" s="20"/>
      <c r="S41" s="20"/>
      <c r="T41" s="20"/>
      <c r="U41" s="20"/>
      <c r="V41" s="64">
        <f t="shared" si="2"/>
        <v>48</v>
      </c>
      <c r="W41" s="65">
        <f t="shared" si="0"/>
        <v>7.1233489541636663E-3</v>
      </c>
      <c r="X41" s="109">
        <f t="shared" si="0"/>
        <v>6.1894855782514968E-3</v>
      </c>
      <c r="Y41" s="24">
        <f t="shared" si="3"/>
        <v>23</v>
      </c>
      <c r="Z41" s="109">
        <f t="shared" si="1"/>
        <v>2.2115376729969771E-3</v>
      </c>
      <c r="AA41" s="76"/>
      <c r="AB41" s="20"/>
      <c r="AC41" s="20"/>
      <c r="AD41" s="20"/>
      <c r="AE41" s="20"/>
      <c r="AF41" s="20"/>
      <c r="AG41" s="20"/>
      <c r="AH41" s="20"/>
      <c r="AI41" s="20"/>
      <c r="AJ41" s="20"/>
      <c r="AK41" s="20"/>
      <c r="AL41" s="20"/>
      <c r="AM41" s="20"/>
      <c r="AN41" s="20"/>
      <c r="AO41" s="20"/>
      <c r="AP41" s="20"/>
      <c r="AQ41" s="20"/>
      <c r="AR41" s="20"/>
      <c r="AS41" s="20"/>
      <c r="AT41" s="20"/>
      <c r="AU41" s="20"/>
      <c r="AV41" s="20"/>
      <c r="AW41" s="20"/>
      <c r="AX41" s="20"/>
      <c r="AY41" s="20"/>
      <c r="AZ41" s="20"/>
      <c r="BA41" s="20"/>
      <c r="BB41" s="20"/>
      <c r="BC41" s="20"/>
      <c r="BD41" s="20"/>
      <c r="BE41" s="20"/>
      <c r="BF41" s="20"/>
      <c r="BG41" s="20"/>
      <c r="BH41" s="20"/>
      <c r="BI41" s="20"/>
      <c r="BJ41" s="20"/>
      <c r="BK41" s="20"/>
      <c r="BL41" s="20"/>
      <c r="BM41" s="20"/>
      <c r="BN41" s="20"/>
      <c r="BO41" s="20"/>
      <c r="BP41" s="20"/>
      <c r="BQ41" s="20"/>
      <c r="BR41" s="20"/>
      <c r="BS41" s="20"/>
      <c r="BT41" s="20"/>
      <c r="BU41" s="20"/>
      <c r="BV41" s="20"/>
      <c r="BW41" s="20"/>
      <c r="BX41" s="20"/>
      <c r="BY41" s="20"/>
      <c r="BZ41" s="20"/>
      <c r="CA41" s="20"/>
      <c r="CB41" s="20"/>
      <c r="CC41" s="20"/>
      <c r="CD41" s="75"/>
    </row>
    <row r="42" spans="1:82" x14ac:dyDescent="0.25">
      <c r="A42" s="245"/>
      <c r="B42" s="245"/>
      <c r="C42" s="245"/>
      <c r="D42" s="245"/>
      <c r="E42" s="245"/>
      <c r="F42" s="245"/>
      <c r="G42" s="245"/>
      <c r="H42" s="245"/>
      <c r="I42" s="245"/>
      <c r="J42" s="245"/>
      <c r="K42" s="245"/>
      <c r="L42" s="20"/>
      <c r="M42" s="20"/>
      <c r="N42" s="20"/>
      <c r="O42" s="20"/>
      <c r="P42" s="20"/>
      <c r="Q42" s="20"/>
      <c r="R42" s="20"/>
      <c r="S42" s="20"/>
      <c r="T42" s="20"/>
      <c r="U42" s="20"/>
      <c r="V42" s="64">
        <f t="shared" si="2"/>
        <v>49</v>
      </c>
      <c r="W42" s="65">
        <f t="shared" si="0"/>
        <v>6.7518971382042325E-3</v>
      </c>
      <c r="X42" s="109">
        <f t="shared" si="0"/>
        <v>5.6181996559064862E-3</v>
      </c>
      <c r="Y42" s="24">
        <f t="shared" si="3"/>
        <v>24</v>
      </c>
      <c r="Z42" s="109">
        <f t="shared" si="1"/>
        <v>1.8396598558523269E-3</v>
      </c>
      <c r="AA42" s="76"/>
      <c r="AB42" s="20"/>
      <c r="AC42" s="20"/>
      <c r="AD42" s="20"/>
      <c r="AE42" s="20"/>
      <c r="AF42" s="20"/>
      <c r="AG42" s="20"/>
      <c r="AH42" s="20"/>
      <c r="AI42" s="20"/>
      <c r="AJ42" s="20"/>
      <c r="AK42" s="20"/>
      <c r="AL42" s="20"/>
      <c r="AM42" s="20"/>
      <c r="AN42" s="20"/>
      <c r="AO42" s="20"/>
      <c r="AP42" s="20"/>
      <c r="AQ42" s="20"/>
      <c r="AR42" s="20"/>
      <c r="AS42" s="20"/>
      <c r="AT42" s="20"/>
      <c r="AU42" s="20"/>
      <c r="AV42" s="20"/>
      <c r="AW42" s="20"/>
      <c r="AX42" s="20"/>
      <c r="AY42" s="20"/>
      <c r="AZ42" s="20"/>
      <c r="BA42" s="20"/>
      <c r="BB42" s="20"/>
      <c r="BC42" s="20"/>
      <c r="BD42" s="20"/>
      <c r="BE42" s="20"/>
      <c r="BF42" s="20"/>
      <c r="BG42" s="20"/>
      <c r="BH42" s="20"/>
      <c r="BI42" s="20"/>
      <c r="BJ42" s="20"/>
      <c r="BK42" s="20"/>
      <c r="BL42" s="20"/>
      <c r="BM42" s="20"/>
      <c r="BN42" s="20"/>
      <c r="BO42" s="20"/>
      <c r="BP42" s="20"/>
      <c r="BQ42" s="20"/>
      <c r="BR42" s="20"/>
      <c r="BS42" s="20"/>
      <c r="BT42" s="20"/>
      <c r="BU42" s="20"/>
      <c r="BV42" s="20"/>
      <c r="BW42" s="20"/>
      <c r="BX42" s="20"/>
      <c r="BY42" s="20"/>
      <c r="BZ42" s="20"/>
      <c r="CA42" s="20"/>
      <c r="CB42" s="20"/>
      <c r="CC42" s="20"/>
      <c r="CD42" s="75"/>
    </row>
    <row r="43" spans="1:82" x14ac:dyDescent="0.25">
      <c r="A43" s="20"/>
      <c r="B43" s="20"/>
      <c r="C43" s="20"/>
      <c r="D43" s="20"/>
      <c r="E43" s="20"/>
      <c r="F43" s="20"/>
      <c r="G43" s="20"/>
      <c r="H43" s="20"/>
      <c r="I43" s="20"/>
      <c r="J43" s="20"/>
      <c r="K43" s="20"/>
      <c r="L43" s="20"/>
      <c r="M43" s="20"/>
      <c r="N43" s="20"/>
      <c r="O43" s="20"/>
      <c r="P43" s="20"/>
      <c r="Q43" s="20"/>
      <c r="R43" s="20"/>
      <c r="S43" s="20"/>
      <c r="T43" s="20"/>
      <c r="U43" s="20"/>
      <c r="V43" s="64">
        <f t="shared" si="2"/>
        <v>50</v>
      </c>
      <c r="W43" s="65">
        <f t="shared" si="0"/>
        <v>6.3941906271073323E-3</v>
      </c>
      <c r="X43" s="109">
        <f t="shared" si="0"/>
        <v>5.0842874307128749E-3</v>
      </c>
      <c r="Y43" s="24">
        <f t="shared" si="3"/>
        <v>25</v>
      </c>
      <c r="Z43" s="109">
        <f t="shared" si="1"/>
        <v>1.5375152548732229E-3</v>
      </c>
      <c r="AA43" s="76"/>
      <c r="AB43" s="20"/>
      <c r="AC43" s="20"/>
      <c r="AD43" s="20"/>
      <c r="AE43" s="20"/>
      <c r="AF43" s="20"/>
      <c r="AG43" s="20"/>
      <c r="AH43" s="20"/>
      <c r="AI43" s="20"/>
      <c r="AJ43" s="20"/>
      <c r="AK43" s="20"/>
      <c r="AL43" s="20"/>
      <c r="AM43" s="20"/>
      <c r="AN43" s="20"/>
      <c r="AO43" s="20"/>
      <c r="AP43" s="20"/>
      <c r="AQ43" s="20"/>
      <c r="AR43" s="20"/>
      <c r="AS43" s="20"/>
      <c r="AT43" s="20"/>
      <c r="AU43" s="20"/>
      <c r="AV43" s="20"/>
      <c r="AW43" s="20"/>
      <c r="AX43" s="20"/>
      <c r="AY43" s="20"/>
      <c r="AZ43" s="20"/>
      <c r="BA43" s="20"/>
      <c r="BB43" s="20"/>
      <c r="BC43" s="20"/>
      <c r="BD43" s="20"/>
      <c r="BE43" s="20"/>
      <c r="BF43" s="20"/>
      <c r="BG43" s="20"/>
      <c r="BH43" s="20"/>
      <c r="BI43" s="20"/>
      <c r="BJ43" s="20"/>
      <c r="BK43" s="20"/>
      <c r="BL43" s="20"/>
      <c r="BM43" s="20"/>
      <c r="BN43" s="20"/>
      <c r="BO43" s="20"/>
      <c r="BP43" s="20"/>
      <c r="BQ43" s="20"/>
      <c r="BR43" s="20"/>
      <c r="BS43" s="20"/>
      <c r="BT43" s="20"/>
      <c r="BU43" s="20"/>
      <c r="BV43" s="20"/>
      <c r="BW43" s="20"/>
      <c r="BX43" s="20"/>
      <c r="BY43" s="20"/>
      <c r="BZ43" s="20"/>
      <c r="CA43" s="20"/>
      <c r="CB43" s="20"/>
      <c r="CC43" s="20"/>
      <c r="CD43" s="75"/>
    </row>
    <row r="44" spans="1:82" x14ac:dyDescent="0.25">
      <c r="A44" s="74"/>
      <c r="B44" s="20"/>
      <c r="C44" s="20"/>
      <c r="D44" s="20"/>
      <c r="E44" s="20"/>
      <c r="F44" s="20"/>
      <c r="G44" s="20"/>
      <c r="H44" s="20"/>
      <c r="I44" s="20"/>
      <c r="J44" s="20"/>
      <c r="K44" s="20"/>
      <c r="L44" s="20"/>
      <c r="M44" s="20"/>
      <c r="N44" s="20"/>
      <c r="O44" s="20"/>
      <c r="P44" s="20"/>
      <c r="Q44" s="20"/>
      <c r="R44" s="20"/>
      <c r="S44" s="20"/>
      <c r="T44" s="20"/>
      <c r="U44" s="20"/>
      <c r="V44" s="64">
        <f t="shared" si="2"/>
        <v>51</v>
      </c>
      <c r="W44" s="65">
        <f t="shared" si="0"/>
        <v>6.0494311575188808E-3</v>
      </c>
      <c r="X44" s="109">
        <f t="shared" si="0"/>
        <v>4.5862502075024736E-3</v>
      </c>
      <c r="Y44" s="24">
        <f t="shared" si="3"/>
        <v>26</v>
      </c>
      <c r="Z44" s="109">
        <f t="shared" si="1"/>
        <v>1.2908219232832252E-3</v>
      </c>
      <c r="AA44" s="76"/>
      <c r="AB44" s="20"/>
      <c r="AC44" s="20"/>
      <c r="AD44" s="20"/>
      <c r="AE44" s="20"/>
      <c r="AF44" s="20"/>
      <c r="AG44" s="20"/>
      <c r="AH44" s="20"/>
      <c r="AI44" s="20"/>
      <c r="AJ44" s="20"/>
      <c r="AK44" s="20"/>
      <c r="AL44" s="20"/>
      <c r="AM44" s="20"/>
      <c r="AN44" s="20"/>
      <c r="AO44" s="20"/>
      <c r="AP44" s="20"/>
      <c r="AQ44" s="20"/>
      <c r="AR44" s="20"/>
      <c r="AS44" s="20"/>
      <c r="AT44" s="20"/>
      <c r="AU44" s="20"/>
      <c r="AV44" s="20"/>
      <c r="AW44" s="20"/>
      <c r="AX44" s="20"/>
      <c r="AY44" s="20"/>
      <c r="AZ44" s="20"/>
      <c r="BA44" s="20"/>
      <c r="BB44" s="20"/>
      <c r="BC44" s="20"/>
      <c r="BD44" s="20"/>
      <c r="BE44" s="20"/>
      <c r="BF44" s="20"/>
      <c r="BG44" s="20"/>
      <c r="BH44" s="20"/>
      <c r="BI44" s="20"/>
      <c r="BJ44" s="20"/>
      <c r="BK44" s="20"/>
      <c r="BL44" s="20"/>
      <c r="BM44" s="20"/>
      <c r="BN44" s="20"/>
      <c r="BO44" s="20"/>
      <c r="BP44" s="20"/>
      <c r="BQ44" s="20"/>
      <c r="BR44" s="20"/>
      <c r="BS44" s="20"/>
      <c r="BT44" s="20"/>
      <c r="BU44" s="20"/>
      <c r="BV44" s="20"/>
      <c r="BW44" s="20"/>
      <c r="BX44" s="20"/>
      <c r="BY44" s="20"/>
      <c r="BZ44" s="20"/>
      <c r="CA44" s="20"/>
      <c r="CB44" s="20"/>
      <c r="CC44" s="20"/>
      <c r="CD44" s="75"/>
    </row>
    <row r="45" spans="1:82" x14ac:dyDescent="0.25">
      <c r="A45" s="74"/>
      <c r="B45" s="20"/>
      <c r="C45" s="20"/>
      <c r="D45" s="20"/>
      <c r="E45" s="20"/>
      <c r="F45" s="20"/>
      <c r="G45" s="20"/>
      <c r="H45" s="20"/>
      <c r="I45" s="20"/>
      <c r="J45" s="20"/>
      <c r="K45" s="20"/>
      <c r="L45" s="20"/>
      <c r="M45" s="20"/>
      <c r="N45" s="20"/>
      <c r="O45" s="20"/>
      <c r="P45" s="20"/>
      <c r="Q45" s="20"/>
      <c r="R45" s="20"/>
      <c r="S45" s="20"/>
      <c r="T45" s="20"/>
      <c r="U45" s="20"/>
      <c r="V45" s="64">
        <f t="shared" si="2"/>
        <v>52</v>
      </c>
      <c r="W45" s="65">
        <f t="shared" si="0"/>
        <v>5.7168971779102407E-3</v>
      </c>
      <c r="X45" s="109">
        <f t="shared" si="0"/>
        <v>4.1226335806244796E-3</v>
      </c>
      <c r="Y45" s="24">
        <f t="shared" si="3"/>
        <v>27</v>
      </c>
      <c r="Z45" s="109">
        <f t="shared" si="1"/>
        <v>1.0884372535432396E-3</v>
      </c>
      <c r="AA45" s="76"/>
      <c r="AB45" s="20"/>
      <c r="AC45" s="20"/>
      <c r="AD45" s="20"/>
      <c r="AE45" s="20"/>
      <c r="AF45" s="20"/>
      <c r="AG45" s="20"/>
      <c r="AH45" s="20"/>
      <c r="AI45" s="20"/>
      <c r="AJ45" s="20"/>
      <c r="AK45" s="20"/>
      <c r="AL45" s="20"/>
      <c r="AM45" s="20"/>
      <c r="AN45" s="20"/>
      <c r="AO45" s="20"/>
      <c r="AP45" s="20"/>
      <c r="AQ45" s="20"/>
      <c r="AR45" s="20"/>
      <c r="AS45" s="20"/>
      <c r="AT45" s="20"/>
      <c r="AU45" s="20"/>
      <c r="AV45" s="20"/>
      <c r="AW45" s="20"/>
      <c r="AX45" s="20"/>
      <c r="AY45" s="20"/>
      <c r="AZ45" s="20"/>
      <c r="BA45" s="20"/>
      <c r="BB45" s="20"/>
      <c r="BC45" s="20"/>
      <c r="BD45" s="20"/>
      <c r="BE45" s="20"/>
      <c r="BF45" s="20"/>
      <c r="BG45" s="20"/>
      <c r="BH45" s="20"/>
      <c r="BI45" s="20"/>
      <c r="BJ45" s="20"/>
      <c r="BK45" s="20"/>
      <c r="BL45" s="20"/>
      <c r="BM45" s="20"/>
      <c r="BN45" s="20"/>
      <c r="BO45" s="20"/>
      <c r="BP45" s="20"/>
      <c r="BQ45" s="20"/>
      <c r="BR45" s="20"/>
      <c r="BS45" s="20"/>
      <c r="BT45" s="20"/>
      <c r="BU45" s="20"/>
      <c r="BV45" s="20"/>
      <c r="BW45" s="20"/>
      <c r="BX45" s="20"/>
      <c r="BY45" s="20"/>
      <c r="BZ45" s="20"/>
      <c r="CA45" s="20"/>
      <c r="CB45" s="20"/>
      <c r="CC45" s="20"/>
      <c r="CD45" s="75"/>
    </row>
    <row r="46" spans="1:82" x14ac:dyDescent="0.25">
      <c r="A46" s="74"/>
      <c r="B46" s="20"/>
      <c r="C46" s="20"/>
      <c r="D46" s="20"/>
      <c r="E46" s="20"/>
      <c r="F46" s="20"/>
      <c r="G46" s="20"/>
      <c r="H46" s="20"/>
      <c r="I46" s="20"/>
      <c r="J46" s="20"/>
      <c r="K46" s="20"/>
      <c r="L46" s="20"/>
      <c r="M46" s="20"/>
      <c r="N46" s="20"/>
      <c r="O46" s="20"/>
      <c r="P46" s="20"/>
      <c r="Q46" s="20"/>
      <c r="R46" s="20"/>
      <c r="S46" s="20"/>
      <c r="T46" s="20"/>
      <c r="U46" s="20"/>
      <c r="V46" s="64">
        <f t="shared" si="2"/>
        <v>53</v>
      </c>
      <c r="W46" s="65">
        <f t="shared" si="0"/>
        <v>5.3959354095847178E-3</v>
      </c>
      <c r="X46" s="109">
        <f t="shared" si="0"/>
        <v>3.6920229905924584E-3</v>
      </c>
      <c r="Y46" s="24">
        <f t="shared" si="3"/>
        <v>28</v>
      </c>
      <c r="Z46" s="109">
        <f t="shared" si="1"/>
        <v>9.2162912258231255E-4</v>
      </c>
      <c r="AA46" s="76"/>
      <c r="AB46" s="20"/>
      <c r="AC46" s="20"/>
      <c r="AD46" s="20"/>
      <c r="AE46" s="20"/>
      <c r="AF46" s="20"/>
      <c r="AG46" s="20"/>
      <c r="AH46" s="20"/>
      <c r="AI46" s="20"/>
      <c r="AJ46" s="20"/>
      <c r="AK46" s="20"/>
      <c r="AL46" s="20"/>
      <c r="AM46" s="20"/>
      <c r="AN46" s="20"/>
      <c r="AO46" s="20"/>
      <c r="AP46" s="20"/>
      <c r="AQ46" s="20"/>
      <c r="AR46" s="20"/>
      <c r="AS46" s="20"/>
      <c r="AT46" s="20"/>
      <c r="AU46" s="20"/>
      <c r="AV46" s="20"/>
      <c r="AW46" s="20"/>
      <c r="AX46" s="20"/>
      <c r="AY46" s="20"/>
      <c r="AZ46" s="20"/>
      <c r="BA46" s="20"/>
      <c r="BB46" s="20"/>
      <c r="BC46" s="20"/>
      <c r="BD46" s="20"/>
      <c r="BE46" s="20"/>
      <c r="BF46" s="20"/>
      <c r="BG46" s="20"/>
      <c r="BH46" s="20"/>
      <c r="BI46" s="20"/>
      <c r="BJ46" s="20"/>
      <c r="BK46" s="20"/>
      <c r="BL46" s="20"/>
      <c r="BM46" s="20"/>
      <c r="BN46" s="20"/>
      <c r="BO46" s="20"/>
      <c r="BP46" s="20"/>
      <c r="BQ46" s="20"/>
      <c r="BR46" s="20"/>
      <c r="BS46" s="20"/>
      <c r="BT46" s="20"/>
      <c r="BU46" s="20"/>
      <c r="BV46" s="20"/>
      <c r="BW46" s="20"/>
      <c r="BX46" s="20"/>
      <c r="BY46" s="20"/>
      <c r="BZ46" s="20"/>
      <c r="CA46" s="20"/>
      <c r="CB46" s="20"/>
      <c r="CC46" s="20"/>
      <c r="CD46" s="75"/>
    </row>
    <row r="47" spans="1:82" x14ac:dyDescent="0.25">
      <c r="A47" s="74"/>
      <c r="B47" s="20"/>
      <c r="C47" s="20"/>
      <c r="D47" s="20"/>
      <c r="E47" s="20"/>
      <c r="F47" s="20"/>
      <c r="G47" s="20"/>
      <c r="H47" s="20"/>
      <c r="I47" s="20"/>
      <c r="J47" s="20"/>
      <c r="K47" s="20"/>
      <c r="L47" s="20"/>
      <c r="M47" s="20"/>
      <c r="N47" s="20"/>
      <c r="O47" s="20"/>
      <c r="P47" s="20"/>
      <c r="Q47" s="20"/>
      <c r="R47" s="20"/>
      <c r="S47" s="20"/>
      <c r="T47" s="20"/>
      <c r="U47" s="20"/>
      <c r="V47" s="64">
        <f t="shared" si="2"/>
        <v>54</v>
      </c>
      <c r="W47" s="65">
        <f t="shared" si="0"/>
        <v>5.085953632140594E-3</v>
      </c>
      <c r="X47" s="109">
        <f t="shared" si="0"/>
        <v>3.2930397939916478E-3</v>
      </c>
      <c r="Y47" s="24">
        <f t="shared" si="3"/>
        <v>29</v>
      </c>
      <c r="Z47" s="109">
        <f t="shared" si="1"/>
        <v>7.8352288330429953E-4</v>
      </c>
      <c r="AA47" s="76"/>
      <c r="AB47" s="20"/>
      <c r="AC47" s="20"/>
      <c r="AD47" s="20"/>
      <c r="AE47" s="20"/>
      <c r="AF47" s="20"/>
      <c r="AG47" s="20"/>
      <c r="AH47" s="20"/>
      <c r="AI47" s="20"/>
      <c r="AJ47" s="20"/>
      <c r="AK47" s="20"/>
      <c r="AL47" s="20"/>
      <c r="AM47" s="20"/>
      <c r="AN47" s="20"/>
      <c r="AO47" s="20"/>
      <c r="AP47" s="20"/>
      <c r="AQ47" s="20"/>
      <c r="AR47" s="20"/>
      <c r="AS47" s="20"/>
      <c r="AT47" s="20"/>
      <c r="AU47" s="20"/>
      <c r="AV47" s="20"/>
      <c r="AW47" s="20"/>
      <c r="AX47" s="20"/>
      <c r="AY47" s="20"/>
      <c r="AZ47" s="20"/>
      <c r="BA47" s="20"/>
      <c r="BB47" s="20"/>
      <c r="BC47" s="20"/>
      <c r="BD47" s="20"/>
      <c r="BE47" s="20"/>
      <c r="BF47" s="20"/>
      <c r="BG47" s="20"/>
      <c r="BH47" s="20"/>
      <c r="BI47" s="20"/>
      <c r="BJ47" s="20"/>
      <c r="BK47" s="20"/>
      <c r="BL47" s="20"/>
      <c r="BM47" s="20"/>
      <c r="BN47" s="20"/>
      <c r="BO47" s="20"/>
      <c r="BP47" s="20"/>
      <c r="BQ47" s="20"/>
      <c r="BR47" s="20"/>
      <c r="BS47" s="20"/>
      <c r="BT47" s="20"/>
      <c r="BU47" s="20"/>
      <c r="BV47" s="20"/>
      <c r="BW47" s="20"/>
      <c r="BX47" s="20"/>
      <c r="BY47" s="20"/>
      <c r="BZ47" s="20"/>
      <c r="CA47" s="20"/>
      <c r="CB47" s="20"/>
      <c r="CC47" s="20"/>
      <c r="CD47" s="75"/>
    </row>
    <row r="48" spans="1:82" x14ac:dyDescent="0.25">
      <c r="A48" s="74"/>
      <c r="B48" s="20"/>
      <c r="C48" s="20"/>
      <c r="D48" s="20"/>
      <c r="E48" s="20"/>
      <c r="F48" s="20"/>
      <c r="G48" s="20"/>
      <c r="H48" s="20"/>
      <c r="I48" s="20"/>
      <c r="J48" s="20"/>
      <c r="K48" s="20"/>
      <c r="L48" s="20"/>
      <c r="M48" s="20"/>
      <c r="N48" s="20"/>
      <c r="O48" s="20"/>
      <c r="P48" s="20"/>
      <c r="Q48" s="20"/>
      <c r="R48" s="20"/>
      <c r="S48" s="20"/>
      <c r="T48" s="20"/>
      <c r="U48" s="20"/>
      <c r="V48" s="64">
        <f t="shared" si="2"/>
        <v>55</v>
      </c>
      <c r="W48" s="65">
        <f t="shared" si="0"/>
        <v>4.7864145074946185E-3</v>
      </c>
      <c r="X48" s="109">
        <f t="shared" si="0"/>
        <v>2.9243377698118245E-3</v>
      </c>
      <c r="Y48" s="24">
        <f t="shared" si="3"/>
        <v>30</v>
      </c>
      <c r="Z48" s="109">
        <f t="shared" si="1"/>
        <v>6.6868094750638374E-4</v>
      </c>
      <c r="AA48" s="76"/>
      <c r="AB48" s="20"/>
      <c r="AC48" s="20"/>
      <c r="AD48" s="20"/>
      <c r="AE48" s="20"/>
      <c r="AF48" s="20"/>
      <c r="AG48" s="20"/>
      <c r="AH48" s="20"/>
      <c r="AI48" s="20"/>
      <c r="AJ48" s="20"/>
      <c r="AK48" s="20"/>
      <c r="AL48" s="20"/>
      <c r="AM48" s="20"/>
      <c r="AN48" s="20"/>
      <c r="AO48" s="20"/>
      <c r="AP48" s="20"/>
      <c r="AQ48" s="20"/>
      <c r="AR48" s="20"/>
      <c r="AS48" s="20"/>
      <c r="AT48" s="20"/>
      <c r="AU48" s="20"/>
      <c r="AV48" s="20"/>
      <c r="AW48" s="20"/>
      <c r="AX48" s="20"/>
      <c r="AY48" s="20"/>
      <c r="AZ48" s="20"/>
      <c r="BA48" s="20"/>
      <c r="BB48" s="20"/>
      <c r="BC48" s="20"/>
      <c r="BD48" s="20"/>
      <c r="BE48" s="20"/>
      <c r="BF48" s="20"/>
      <c r="BG48" s="20"/>
      <c r="BH48" s="20"/>
      <c r="BI48" s="20"/>
      <c r="BJ48" s="20"/>
      <c r="BK48" s="20"/>
      <c r="BL48" s="20"/>
      <c r="BM48" s="20"/>
      <c r="BN48" s="20"/>
      <c r="BO48" s="20"/>
      <c r="BP48" s="20"/>
      <c r="BQ48" s="20"/>
      <c r="BR48" s="20"/>
      <c r="BS48" s="20"/>
      <c r="BT48" s="20"/>
      <c r="BU48" s="20"/>
      <c r="BV48" s="20"/>
      <c r="BW48" s="20"/>
      <c r="BX48" s="20"/>
      <c r="BY48" s="20"/>
      <c r="BZ48" s="20"/>
      <c r="CA48" s="20"/>
      <c r="CB48" s="20"/>
      <c r="CC48" s="20"/>
      <c r="CD48" s="75"/>
    </row>
    <row r="49" spans="1:82" x14ac:dyDescent="0.25">
      <c r="A49" s="74"/>
      <c r="B49" s="20"/>
      <c r="C49" s="20"/>
      <c r="D49" s="20"/>
      <c r="E49" s="20"/>
      <c r="F49" s="20"/>
      <c r="G49" s="20"/>
      <c r="H49" s="20"/>
      <c r="I49" s="20"/>
      <c r="J49" s="20"/>
      <c r="K49" s="20"/>
      <c r="L49" s="20"/>
      <c r="M49" s="20"/>
      <c r="N49" s="20"/>
      <c r="O49" s="20"/>
      <c r="P49" s="20"/>
      <c r="Q49" s="20"/>
      <c r="R49" s="20"/>
      <c r="S49" s="20"/>
      <c r="T49" s="20"/>
      <c r="U49" s="20"/>
      <c r="V49" s="64">
        <f t="shared" si="2"/>
        <v>56</v>
      </c>
      <c r="W49" s="65">
        <f t="shared" si="0"/>
        <v>4.4968302925106896E-3</v>
      </c>
      <c r="X49" s="109">
        <f t="shared" si="0"/>
        <v>2.5845999978819645E-3</v>
      </c>
      <c r="Y49" s="24">
        <f t="shared" si="3"/>
        <v>31</v>
      </c>
      <c r="Z49" s="109">
        <f t="shared" si="1"/>
        <v>5.7278226392565301E-4</v>
      </c>
      <c r="AA49" s="76"/>
      <c r="AB49" s="20"/>
      <c r="AC49" s="20"/>
      <c r="AD49" s="20"/>
      <c r="AE49" s="20"/>
      <c r="AF49" s="20"/>
      <c r="AG49" s="20"/>
      <c r="AH49" s="20"/>
      <c r="AI49" s="20"/>
      <c r="AJ49" s="20"/>
      <c r="AK49" s="20"/>
      <c r="AL49" s="20"/>
      <c r="AM49" s="20"/>
      <c r="AN49" s="20"/>
      <c r="AO49" s="20"/>
      <c r="AP49" s="20"/>
      <c r="AQ49" s="20"/>
      <c r="AR49" s="20"/>
      <c r="AS49" s="20"/>
      <c r="AT49" s="20"/>
      <c r="AU49" s="20"/>
      <c r="AV49" s="20"/>
      <c r="AW49" s="20"/>
      <c r="AX49" s="20"/>
      <c r="AY49" s="20"/>
      <c r="AZ49" s="20"/>
      <c r="BA49" s="20"/>
      <c r="BB49" s="20"/>
      <c r="BC49" s="20"/>
      <c r="BD49" s="20"/>
      <c r="BE49" s="20"/>
      <c r="BF49" s="20"/>
      <c r="BG49" s="20"/>
      <c r="BH49" s="20"/>
      <c r="BI49" s="20"/>
      <c r="BJ49" s="20"/>
      <c r="BK49" s="20"/>
      <c r="BL49" s="20"/>
      <c r="BM49" s="20"/>
      <c r="BN49" s="20"/>
      <c r="BO49" s="20"/>
      <c r="BP49" s="20"/>
      <c r="BQ49" s="20"/>
      <c r="BR49" s="20"/>
      <c r="BS49" s="20"/>
      <c r="BT49" s="20"/>
      <c r="BU49" s="20"/>
      <c r="BV49" s="20"/>
      <c r="BW49" s="20"/>
      <c r="BX49" s="20"/>
      <c r="BY49" s="20"/>
      <c r="BZ49" s="20"/>
      <c r="CA49" s="20"/>
      <c r="CB49" s="20"/>
      <c r="CC49" s="20"/>
      <c r="CD49" s="75"/>
    </row>
    <row r="50" spans="1:82" x14ac:dyDescent="0.25">
      <c r="A50" s="74"/>
      <c r="B50" s="20"/>
      <c r="C50" s="20"/>
      <c r="D50" s="20"/>
      <c r="E50" s="20"/>
      <c r="F50" s="20"/>
      <c r="G50" s="20"/>
      <c r="H50" s="20"/>
      <c r="I50" s="20"/>
      <c r="J50" s="20"/>
      <c r="K50" s="20"/>
      <c r="L50" s="20"/>
      <c r="M50" s="20"/>
      <c r="N50" s="20"/>
      <c r="O50" s="20"/>
      <c r="P50" s="20"/>
      <c r="Q50" s="20"/>
      <c r="R50" s="20"/>
      <c r="S50" s="20"/>
      <c r="T50" s="20"/>
      <c r="U50" s="20"/>
      <c r="V50" s="64">
        <f t="shared" si="2"/>
        <v>57</v>
      </c>
      <c r="W50" s="65">
        <f t="shared" si="0"/>
        <v>4.2167583196510705E-3</v>
      </c>
      <c r="X50" s="109">
        <f t="shared" si="0"/>
        <v>2.272536055153318E-3</v>
      </c>
      <c r="Y50" s="24">
        <f t="shared" si="3"/>
        <v>32</v>
      </c>
      <c r="Z50" s="109">
        <f t="shared" si="1"/>
        <v>4.9237711891325642E-4</v>
      </c>
      <c r="AA50" s="76"/>
      <c r="AB50" s="20"/>
      <c r="AC50" s="20"/>
      <c r="AD50" s="20"/>
      <c r="AE50" s="20"/>
      <c r="AF50" s="20"/>
      <c r="AG50" s="20"/>
      <c r="AH50" s="20"/>
      <c r="AI50" s="20"/>
      <c r="AJ50" s="20"/>
      <c r="AK50" s="20"/>
      <c r="AL50" s="20"/>
      <c r="AM50" s="20"/>
      <c r="AN50" s="20"/>
      <c r="AO50" s="20"/>
      <c r="AP50" s="20"/>
      <c r="AQ50" s="20"/>
      <c r="AR50" s="20"/>
      <c r="AS50" s="20"/>
      <c r="AT50" s="20"/>
      <c r="AU50" s="20"/>
      <c r="AV50" s="20"/>
      <c r="AW50" s="20"/>
      <c r="AX50" s="20"/>
      <c r="AY50" s="20"/>
      <c r="AZ50" s="20"/>
      <c r="BA50" s="20"/>
      <c r="BB50" s="20"/>
      <c r="BC50" s="20"/>
      <c r="BD50" s="20"/>
      <c r="BE50" s="20"/>
      <c r="BF50" s="20"/>
      <c r="BG50" s="20"/>
      <c r="BH50" s="20"/>
      <c r="BI50" s="20"/>
      <c r="BJ50" s="20"/>
      <c r="BK50" s="20"/>
      <c r="BL50" s="20"/>
      <c r="BM50" s="20"/>
      <c r="BN50" s="20"/>
      <c r="BO50" s="20"/>
      <c r="BP50" s="20"/>
      <c r="BQ50" s="20"/>
      <c r="BR50" s="20"/>
      <c r="BS50" s="20"/>
      <c r="BT50" s="20"/>
      <c r="BU50" s="20"/>
      <c r="BV50" s="20"/>
      <c r="BW50" s="20"/>
      <c r="BX50" s="20"/>
      <c r="BY50" s="20"/>
      <c r="BZ50" s="20"/>
      <c r="CA50" s="20"/>
      <c r="CB50" s="20"/>
      <c r="CC50" s="20"/>
      <c r="CD50" s="75"/>
    </row>
    <row r="51" spans="1:82" x14ac:dyDescent="0.25">
      <c r="A51" s="74"/>
      <c r="B51" s="20"/>
      <c r="C51" s="20"/>
      <c r="D51" s="20"/>
      <c r="E51" s="20"/>
      <c r="F51" s="20"/>
      <c r="G51" s="20"/>
      <c r="H51" s="20"/>
      <c r="I51" s="20"/>
      <c r="J51" s="20"/>
      <c r="K51" s="20"/>
      <c r="L51" s="20"/>
      <c r="M51" s="20"/>
      <c r="N51" s="20"/>
      <c r="O51" s="20"/>
      <c r="P51" s="20"/>
      <c r="Q51" s="20"/>
      <c r="R51" s="20"/>
      <c r="S51" s="20"/>
      <c r="T51" s="20"/>
      <c r="U51" s="20"/>
      <c r="V51" s="64">
        <f t="shared" si="2"/>
        <v>58</v>
      </c>
      <c r="W51" s="65">
        <f t="shared" si="0"/>
        <v>3.9457971495766575E-3</v>
      </c>
      <c r="X51" s="109">
        <f t="shared" si="0"/>
        <v>1.9868794837417658E-3</v>
      </c>
      <c r="Y51" s="24">
        <f t="shared" si="3"/>
        <v>33</v>
      </c>
      <c r="Z51" s="109">
        <f t="shared" si="1"/>
        <v>4.2469884210194486E-4</v>
      </c>
      <c r="AA51" s="76"/>
      <c r="AB51" s="20"/>
      <c r="AC51" s="20"/>
      <c r="AD51" s="20"/>
      <c r="AE51" s="20"/>
      <c r="AF51" s="20"/>
      <c r="AG51" s="20"/>
      <c r="AH51" s="20"/>
      <c r="AI51" s="20"/>
      <c r="AJ51" s="20"/>
      <c r="AK51" s="20"/>
      <c r="AL51" s="20"/>
      <c r="AM51" s="20"/>
      <c r="AN51" s="20"/>
      <c r="AO51" s="20"/>
      <c r="AP51" s="20"/>
      <c r="AQ51" s="20"/>
      <c r="AR51" s="20"/>
      <c r="AS51" s="20"/>
      <c r="AT51" s="20"/>
      <c r="AU51" s="20"/>
      <c r="AV51" s="20"/>
      <c r="AW51" s="20"/>
      <c r="AX51" s="20"/>
      <c r="AY51" s="20"/>
      <c r="AZ51" s="20"/>
      <c r="BA51" s="20"/>
      <c r="BB51" s="20"/>
      <c r="BC51" s="20"/>
      <c r="BD51" s="20"/>
      <c r="BE51" s="20"/>
      <c r="BF51" s="20"/>
      <c r="BG51" s="20"/>
      <c r="BH51" s="20"/>
      <c r="BI51" s="20"/>
      <c r="BJ51" s="20"/>
      <c r="BK51" s="20"/>
      <c r="BL51" s="20"/>
      <c r="BM51" s="20"/>
      <c r="BN51" s="20"/>
      <c r="BO51" s="20"/>
      <c r="BP51" s="20"/>
      <c r="BQ51" s="20"/>
      <c r="BR51" s="20"/>
      <c r="BS51" s="20"/>
      <c r="BT51" s="20"/>
      <c r="BU51" s="20"/>
      <c r="BV51" s="20"/>
      <c r="BW51" s="20"/>
      <c r="BX51" s="20"/>
      <c r="BY51" s="20"/>
      <c r="BZ51" s="20"/>
      <c r="CA51" s="20"/>
      <c r="CB51" s="20"/>
      <c r="CC51" s="20"/>
      <c r="CD51" s="75"/>
    </row>
    <row r="52" spans="1:82" x14ac:dyDescent="0.25">
      <c r="A52" s="74"/>
      <c r="B52" s="20"/>
      <c r="C52" s="20"/>
      <c r="D52" s="20"/>
      <c r="E52" s="20"/>
      <c r="F52" s="20"/>
      <c r="G52" s="20"/>
      <c r="H52" s="20"/>
      <c r="I52" s="20"/>
      <c r="J52" s="20"/>
      <c r="K52" s="20"/>
      <c r="L52" s="20"/>
      <c r="M52" s="20"/>
      <c r="N52" s="20"/>
      <c r="O52" s="20"/>
      <c r="P52" s="20"/>
      <c r="Q52" s="20"/>
      <c r="R52" s="20"/>
      <c r="S52" s="20"/>
      <c r="T52" s="20"/>
      <c r="U52" s="20"/>
      <c r="V52" s="64">
        <f t="shared" si="2"/>
        <v>59</v>
      </c>
      <c r="W52" s="65">
        <f t="shared" si="0"/>
        <v>3.6835833205669521E-3</v>
      </c>
      <c r="X52" s="109">
        <f t="shared" si="0"/>
        <v>1.7263854911999665E-3</v>
      </c>
      <c r="Y52" s="24">
        <f t="shared" si="3"/>
        <v>34</v>
      </c>
      <c r="Z52" s="109">
        <f t="shared" si="1"/>
        <v>3.6751862050032891E-4</v>
      </c>
      <c r="AA52" s="76"/>
      <c r="AB52" s="20"/>
      <c r="AC52" s="20"/>
      <c r="AD52" s="20"/>
      <c r="AE52" s="20"/>
      <c r="AF52" s="20"/>
      <c r="AG52" s="20"/>
      <c r="AH52" s="20"/>
      <c r="AI52" s="20"/>
      <c r="AJ52" s="20"/>
      <c r="AK52" s="20"/>
      <c r="AL52" s="20"/>
      <c r="AM52" s="20"/>
      <c r="AN52" s="20"/>
      <c r="AO52" s="20"/>
      <c r="AP52" s="20"/>
      <c r="AQ52" s="20"/>
      <c r="AR52" s="20"/>
      <c r="AS52" s="20"/>
      <c r="AT52" s="20"/>
      <c r="AU52" s="20"/>
      <c r="AV52" s="20"/>
      <c r="AW52" s="20"/>
      <c r="AX52" s="20"/>
      <c r="AY52" s="20"/>
      <c r="AZ52" s="20"/>
      <c r="BA52" s="20"/>
      <c r="BB52" s="20"/>
      <c r="BC52" s="20"/>
      <c r="BD52" s="20"/>
      <c r="BE52" s="20"/>
      <c r="BF52" s="20"/>
      <c r="BG52" s="20"/>
      <c r="BH52" s="20"/>
      <c r="BI52" s="20"/>
      <c r="BJ52" s="20"/>
      <c r="BK52" s="20"/>
      <c r="BL52" s="20"/>
      <c r="BM52" s="20"/>
      <c r="BN52" s="20"/>
      <c r="BO52" s="20"/>
      <c r="BP52" s="20"/>
      <c r="BQ52" s="20"/>
      <c r="BR52" s="20"/>
      <c r="BS52" s="20"/>
      <c r="BT52" s="20"/>
      <c r="BU52" s="20"/>
      <c r="BV52" s="20"/>
      <c r="BW52" s="20"/>
      <c r="BX52" s="20"/>
      <c r="BY52" s="20"/>
      <c r="BZ52" s="20"/>
      <c r="CA52" s="20"/>
      <c r="CB52" s="20"/>
      <c r="CC52" s="20"/>
      <c r="CD52" s="75"/>
    </row>
    <row r="53" spans="1:82" x14ac:dyDescent="0.25">
      <c r="A53" s="74"/>
      <c r="B53" s="20"/>
      <c r="C53" s="20"/>
      <c r="D53" s="20"/>
      <c r="E53" s="20"/>
      <c r="F53" s="20"/>
      <c r="G53" s="20"/>
      <c r="H53" s="20"/>
      <c r="I53" s="20"/>
      <c r="J53" s="20"/>
      <c r="K53" s="20"/>
      <c r="L53" s="20"/>
      <c r="M53" s="20"/>
      <c r="N53" s="20"/>
      <c r="O53" s="20"/>
      <c r="P53" s="20"/>
      <c r="Q53" s="20"/>
      <c r="R53" s="20"/>
      <c r="S53" s="20"/>
      <c r="T53" s="20"/>
      <c r="U53" s="20"/>
      <c r="V53" s="64">
        <f t="shared" si="2"/>
        <v>60</v>
      </c>
      <c r="W53" s="65">
        <f t="shared" si="0"/>
        <v>3.4297886382136378E-3</v>
      </c>
      <c r="X53" s="109">
        <f t="shared" si="0"/>
        <v>1.4898288488048861E-3</v>
      </c>
      <c r="Y53" s="24">
        <f t="shared" si="3"/>
        <v>35</v>
      </c>
      <c r="Z53" s="109">
        <f t="shared" si="1"/>
        <v>3.1903307681369064E-4</v>
      </c>
      <c r="AA53" s="76"/>
      <c r="AB53" s="20"/>
      <c r="AC53" s="20"/>
      <c r="AD53" s="20"/>
      <c r="AE53" s="20"/>
      <c r="AF53" s="20"/>
      <c r="AG53" s="20"/>
      <c r="AH53" s="20"/>
      <c r="AI53" s="20"/>
      <c r="AJ53" s="20"/>
      <c r="AK53" s="20"/>
      <c r="AL53" s="20"/>
      <c r="AM53" s="20"/>
      <c r="AN53" s="20"/>
      <c r="AO53" s="20"/>
      <c r="AP53" s="20"/>
      <c r="AQ53" s="20"/>
      <c r="AR53" s="20"/>
      <c r="AS53" s="20"/>
      <c r="AT53" s="20"/>
      <c r="AU53" s="20"/>
      <c r="AV53" s="20"/>
      <c r="AW53" s="20"/>
      <c r="AX53" s="20"/>
      <c r="AY53" s="20"/>
      <c r="AZ53" s="20"/>
      <c r="BA53" s="20"/>
      <c r="BB53" s="20"/>
      <c r="BC53" s="20"/>
      <c r="BD53" s="20"/>
      <c r="BE53" s="20"/>
      <c r="BF53" s="20"/>
      <c r="BG53" s="20"/>
      <c r="BH53" s="20"/>
      <c r="BI53" s="20"/>
      <c r="BJ53" s="20"/>
      <c r="BK53" s="20"/>
      <c r="BL53" s="20"/>
      <c r="BM53" s="20"/>
      <c r="BN53" s="20"/>
      <c r="BO53" s="20"/>
      <c r="BP53" s="20"/>
      <c r="BQ53" s="20"/>
      <c r="BR53" s="20"/>
      <c r="BS53" s="20"/>
      <c r="BT53" s="20"/>
      <c r="BU53" s="20"/>
      <c r="BV53" s="20"/>
      <c r="BW53" s="20"/>
      <c r="BX53" s="20"/>
      <c r="BY53" s="20"/>
      <c r="BZ53" s="20"/>
      <c r="CA53" s="20"/>
      <c r="CB53" s="20"/>
      <c r="CC53" s="20"/>
      <c r="CD53" s="75"/>
    </row>
    <row r="54" spans="1:82" x14ac:dyDescent="0.25">
      <c r="A54" s="74"/>
      <c r="B54" s="20"/>
      <c r="C54" s="20"/>
      <c r="D54" s="20"/>
      <c r="E54" s="20"/>
      <c r="F54" s="20"/>
      <c r="G54" s="20"/>
      <c r="H54" s="20"/>
      <c r="I54" s="20"/>
      <c r="J54" s="20"/>
      <c r="K54" s="20"/>
      <c r="L54" s="20"/>
      <c r="M54" s="20"/>
      <c r="N54" s="20"/>
      <c r="O54" s="20"/>
      <c r="P54" s="20"/>
      <c r="Q54" s="20"/>
      <c r="R54" s="20"/>
      <c r="S54" s="20"/>
      <c r="T54" s="20"/>
      <c r="U54" s="20"/>
      <c r="V54" s="64">
        <f t="shared" si="2"/>
        <v>61</v>
      </c>
      <c r="W54" s="65">
        <f t="shared" si="0"/>
        <v>3.1841179661201702E-3</v>
      </c>
      <c r="X54" s="109">
        <f t="shared" si="0"/>
        <v>1.2760019578533788E-3</v>
      </c>
      <c r="Y54" s="24">
        <f t="shared" si="3"/>
        <v>36</v>
      </c>
      <c r="Z54" s="109">
        <f t="shared" si="1"/>
        <v>2.7777684127949787E-4</v>
      </c>
      <c r="AA54" s="76"/>
      <c r="AB54" s="20"/>
      <c r="AC54" s="20"/>
      <c r="AD54" s="20"/>
      <c r="AE54" s="20"/>
      <c r="AF54" s="20"/>
      <c r="AG54" s="20"/>
      <c r="AH54" s="20"/>
      <c r="AI54" s="20"/>
      <c r="AJ54" s="20"/>
      <c r="AK54" s="20"/>
      <c r="AL54" s="20"/>
      <c r="AM54" s="20"/>
      <c r="AN54" s="20"/>
      <c r="AO54" s="20"/>
      <c r="AP54" s="20"/>
      <c r="AQ54" s="20"/>
      <c r="AR54" s="20"/>
      <c r="AS54" s="20"/>
      <c r="AT54" s="20"/>
      <c r="AU54" s="20"/>
      <c r="AV54" s="20"/>
      <c r="AW54" s="20"/>
      <c r="AX54" s="20"/>
      <c r="AY54" s="20"/>
      <c r="AZ54" s="20"/>
      <c r="BA54" s="20"/>
      <c r="BB54" s="20"/>
      <c r="BC54" s="20"/>
      <c r="BD54" s="20"/>
      <c r="BE54" s="20"/>
      <c r="BF54" s="20"/>
      <c r="BG54" s="20"/>
      <c r="BH54" s="20"/>
      <c r="BI54" s="20"/>
      <c r="BJ54" s="20"/>
      <c r="BK54" s="20"/>
      <c r="BL54" s="20"/>
      <c r="BM54" s="20"/>
      <c r="BN54" s="20"/>
      <c r="BO54" s="20"/>
      <c r="BP54" s="20"/>
      <c r="BQ54" s="20"/>
      <c r="BR54" s="20"/>
      <c r="BS54" s="20"/>
      <c r="BT54" s="20"/>
      <c r="BU54" s="20"/>
      <c r="BV54" s="20"/>
      <c r="BW54" s="20"/>
      <c r="BX54" s="20"/>
      <c r="BY54" s="20"/>
      <c r="BZ54" s="20"/>
      <c r="CA54" s="20"/>
      <c r="CB54" s="20"/>
      <c r="CC54" s="20"/>
      <c r="CD54" s="75"/>
    </row>
    <row r="55" spans="1:82" x14ac:dyDescent="0.25">
      <c r="A55" s="74"/>
      <c r="B55" s="20"/>
      <c r="C55" s="20"/>
      <c r="D55" s="20"/>
      <c r="E55" s="20"/>
      <c r="F55" s="20"/>
      <c r="G55" s="20"/>
      <c r="H55" s="20"/>
      <c r="I55" s="20"/>
      <c r="J55" s="20"/>
      <c r="K55" s="20"/>
      <c r="L55" s="20"/>
      <c r="M55" s="20"/>
      <c r="N55" s="20"/>
      <c r="O55" s="20"/>
      <c r="P55" s="20"/>
      <c r="Q55" s="20"/>
      <c r="R55" s="20"/>
      <c r="S55" s="20"/>
      <c r="T55" s="20"/>
      <c r="U55" s="20"/>
      <c r="V55" s="64">
        <f t="shared" si="2"/>
        <v>62</v>
      </c>
      <c r="W55" s="65">
        <f t="shared" si="0"/>
        <v>2.9463074954636514E-3</v>
      </c>
      <c r="X55" s="109">
        <f t="shared" si="0"/>
        <v>1.0837130572675102E-3</v>
      </c>
      <c r="Y55" s="24">
        <f t="shared" si="3"/>
        <v>37</v>
      </c>
      <c r="Z55" s="109">
        <f t="shared" si="1"/>
        <v>2.4255426403063662E-4</v>
      </c>
      <c r="AA55" s="76"/>
      <c r="AB55" s="20"/>
      <c r="AC55" s="20"/>
      <c r="AD55" s="20"/>
      <c r="AE55" s="20"/>
      <c r="AF55" s="20"/>
      <c r="AG55" s="20"/>
      <c r="AH55" s="20"/>
      <c r="AI55" s="20"/>
      <c r="AJ55" s="20"/>
      <c r="AK55" s="20"/>
      <c r="AL55" s="20"/>
      <c r="AM55" s="20"/>
      <c r="AN55" s="20"/>
      <c r="AO55" s="20"/>
      <c r="AP55" s="20"/>
      <c r="AQ55" s="20"/>
      <c r="AR55" s="20"/>
      <c r="AS55" s="20"/>
      <c r="AT55" s="20"/>
      <c r="AU55" s="20"/>
      <c r="AV55" s="20"/>
      <c r="AW55" s="20"/>
      <c r="AX55" s="20"/>
      <c r="AY55" s="20"/>
      <c r="AZ55" s="20"/>
      <c r="BA55" s="20"/>
      <c r="BB55" s="20"/>
      <c r="BC55" s="20"/>
      <c r="BD55" s="20"/>
      <c r="BE55" s="20"/>
      <c r="BF55" s="20"/>
      <c r="BG55" s="20"/>
      <c r="BH55" s="20"/>
      <c r="BI55" s="20"/>
      <c r="BJ55" s="20"/>
      <c r="BK55" s="20"/>
      <c r="BL55" s="20"/>
      <c r="BM55" s="20"/>
      <c r="BN55" s="20"/>
      <c r="BO55" s="20"/>
      <c r="BP55" s="20"/>
      <c r="BQ55" s="20"/>
      <c r="BR55" s="20"/>
      <c r="BS55" s="20"/>
      <c r="BT55" s="20"/>
      <c r="BU55" s="20"/>
      <c r="BV55" s="20"/>
      <c r="BW55" s="20"/>
      <c r="BX55" s="20"/>
      <c r="BY55" s="20"/>
      <c r="BZ55" s="20"/>
      <c r="CA55" s="20"/>
      <c r="CB55" s="20"/>
      <c r="CC55" s="20"/>
      <c r="CD55" s="75"/>
    </row>
    <row r="56" spans="1:82" x14ac:dyDescent="0.25">
      <c r="A56" s="74"/>
      <c r="B56" s="20"/>
      <c r="C56" s="20"/>
      <c r="D56" s="20"/>
      <c r="E56" s="20"/>
      <c r="F56" s="20"/>
      <c r="G56" s="20"/>
      <c r="H56" s="20"/>
      <c r="I56" s="20"/>
      <c r="J56" s="20"/>
      <c r="K56" s="20"/>
      <c r="L56" s="20"/>
      <c r="M56" s="20"/>
      <c r="N56" s="20"/>
      <c r="O56" s="20"/>
      <c r="P56" s="20"/>
      <c r="Q56" s="20"/>
      <c r="R56" s="20"/>
      <c r="S56" s="20"/>
      <c r="T56" s="20"/>
      <c r="U56" s="20"/>
      <c r="V56" s="64">
        <f t="shared" si="2"/>
        <v>63</v>
      </c>
      <c r="W56" s="65">
        <f t="shared" si="0"/>
        <v>2.7161234895155539E-3</v>
      </c>
      <c r="X56" s="109">
        <f t="shared" si="0"/>
        <v>9.1178454829365929E-4</v>
      </c>
      <c r="Y56" s="24">
        <f t="shared" si="3"/>
        <v>38</v>
      </c>
      <c r="Z56" s="109">
        <f t="shared" si="1"/>
        <v>2.1238584544114314E-4</v>
      </c>
      <c r="AA56" s="76"/>
      <c r="AB56" s="20"/>
      <c r="AC56" s="20"/>
      <c r="AD56" s="20"/>
      <c r="AE56" s="20"/>
      <c r="AF56" s="20"/>
      <c r="AG56" s="20"/>
      <c r="AH56" s="20"/>
      <c r="AI56" s="20"/>
      <c r="AJ56" s="20"/>
      <c r="AK56" s="20"/>
      <c r="AL56" s="20"/>
      <c r="AM56" s="20"/>
      <c r="AN56" s="20"/>
      <c r="AO56" s="20"/>
      <c r="AP56" s="20"/>
      <c r="AQ56" s="20"/>
      <c r="AR56" s="20"/>
      <c r="AS56" s="20"/>
      <c r="AT56" s="20"/>
      <c r="AU56" s="20"/>
      <c r="AV56" s="20"/>
      <c r="AW56" s="20"/>
      <c r="AX56" s="20"/>
      <c r="AY56" s="20"/>
      <c r="AZ56" s="20"/>
      <c r="BA56" s="20"/>
      <c r="BB56" s="20"/>
      <c r="BC56" s="20"/>
      <c r="BD56" s="20"/>
      <c r="BE56" s="20"/>
      <c r="BF56" s="20"/>
      <c r="BG56" s="20"/>
      <c r="BH56" s="20"/>
      <c r="BI56" s="20"/>
      <c r="BJ56" s="20"/>
      <c r="BK56" s="20"/>
      <c r="BL56" s="20"/>
      <c r="BM56" s="20"/>
      <c r="BN56" s="20"/>
      <c r="BO56" s="20"/>
      <c r="BP56" s="20"/>
      <c r="BQ56" s="20"/>
      <c r="BR56" s="20"/>
      <c r="BS56" s="20"/>
      <c r="BT56" s="20"/>
      <c r="BU56" s="20"/>
      <c r="BV56" s="20"/>
      <c r="BW56" s="20"/>
      <c r="BX56" s="20"/>
      <c r="BY56" s="20"/>
      <c r="BZ56" s="20"/>
      <c r="CA56" s="20"/>
      <c r="CB56" s="20"/>
      <c r="CC56" s="20"/>
      <c r="CD56" s="75"/>
    </row>
    <row r="57" spans="1:82" x14ac:dyDescent="0.25">
      <c r="A57" s="74"/>
      <c r="B57" s="20"/>
      <c r="C57" s="20"/>
      <c r="D57" s="20"/>
      <c r="E57" s="20"/>
      <c r="F57" s="20"/>
      <c r="G57" s="20"/>
      <c r="H57" s="20"/>
      <c r="I57" s="20"/>
      <c r="J57" s="20"/>
      <c r="K57" s="20"/>
      <c r="L57" s="20"/>
      <c r="M57" s="20"/>
      <c r="N57" s="20"/>
      <c r="O57" s="20"/>
      <c r="P57" s="20"/>
      <c r="Q57" s="20"/>
      <c r="R57" s="20"/>
      <c r="S57" s="20"/>
      <c r="T57" s="20"/>
      <c r="U57" s="20"/>
      <c r="V57" s="64">
        <f t="shared" si="2"/>
        <v>64</v>
      </c>
      <c r="W57" s="65">
        <f t="shared" si="0"/>
        <v>2.4933615203036608E-3</v>
      </c>
      <c r="X57" s="109">
        <f t="shared" si="0"/>
        <v>7.5905141380094854E-4</v>
      </c>
      <c r="Y57" s="24">
        <f t="shared" si="3"/>
        <v>39</v>
      </c>
      <c r="Z57" s="109">
        <f t="shared" si="1"/>
        <v>1.8646603098670944E-4</v>
      </c>
      <c r="AA57" s="76"/>
      <c r="AB57" s="20"/>
      <c r="AC57" s="20"/>
      <c r="AD57" s="20"/>
      <c r="AE57" s="20"/>
      <c r="AF57" s="20"/>
      <c r="AG57" s="20"/>
      <c r="AH57" s="20"/>
      <c r="AI57" s="20"/>
      <c r="AJ57" s="20"/>
      <c r="AK57" s="20"/>
      <c r="AL57" s="20"/>
      <c r="AM57" s="20"/>
      <c r="AN57" s="20"/>
      <c r="AO57" s="20"/>
      <c r="AP57" s="20"/>
      <c r="AQ57" s="20"/>
      <c r="AR57" s="20"/>
      <c r="AS57" s="20"/>
      <c r="AT57" s="20"/>
      <c r="AU57" s="20"/>
      <c r="AV57" s="20"/>
      <c r="AW57" s="20"/>
      <c r="AX57" s="20"/>
      <c r="AY57" s="20"/>
      <c r="AZ57" s="20"/>
      <c r="BA57" s="20"/>
      <c r="BB57" s="20"/>
      <c r="BC57" s="20"/>
      <c r="BD57" s="20"/>
      <c r="BE57" s="20"/>
      <c r="BF57" s="20"/>
      <c r="BG57" s="20"/>
      <c r="BH57" s="20"/>
      <c r="BI57" s="20"/>
      <c r="BJ57" s="20"/>
      <c r="BK57" s="20"/>
      <c r="BL57" s="20"/>
      <c r="BM57" s="20"/>
      <c r="BN57" s="20"/>
      <c r="BO57" s="20"/>
      <c r="BP57" s="20"/>
      <c r="BQ57" s="20"/>
      <c r="BR57" s="20"/>
      <c r="BS57" s="20"/>
      <c r="BT57" s="20"/>
      <c r="BU57" s="20"/>
      <c r="BV57" s="20"/>
      <c r="BW57" s="20"/>
      <c r="BX57" s="20"/>
      <c r="BY57" s="20"/>
      <c r="BZ57" s="20"/>
      <c r="CA57" s="20"/>
      <c r="CB57" s="20"/>
      <c r="CC57" s="20"/>
      <c r="CD57" s="75"/>
    </row>
    <row r="58" spans="1:82" x14ac:dyDescent="0.25">
      <c r="A58" s="74"/>
      <c r="B58" s="20"/>
      <c r="C58" s="20"/>
      <c r="D58" s="20"/>
      <c r="E58" s="20"/>
      <c r="F58" s="20"/>
      <c r="G58" s="20"/>
      <c r="H58" s="20"/>
      <c r="I58" s="20"/>
      <c r="J58" s="20"/>
      <c r="K58" s="20"/>
      <c r="L58" s="20"/>
      <c r="M58" s="20"/>
      <c r="N58" s="20"/>
      <c r="O58" s="20"/>
      <c r="P58" s="20"/>
      <c r="Q58" s="20"/>
      <c r="R58" s="20"/>
      <c r="S58" s="20"/>
      <c r="T58" s="20"/>
      <c r="U58" s="20"/>
      <c r="V58" s="64">
        <f t="shared" si="2"/>
        <v>65</v>
      </c>
      <c r="W58" s="65">
        <f t="shared" si="0"/>
        <v>2.2778462408897804E-3</v>
      </c>
      <c r="X58" s="109">
        <f t="shared" si="0"/>
        <v>6.2435971064278561E-4</v>
      </c>
      <c r="Y58" s="246">
        <f t="shared" si="3"/>
        <v>40</v>
      </c>
      <c r="Z58" s="67">
        <f t="shared" si="1"/>
        <v>1.6412981817104377E-4</v>
      </c>
      <c r="AA58" s="76"/>
      <c r="AB58" s="20"/>
      <c r="AC58" s="20"/>
      <c r="AD58" s="20"/>
      <c r="AE58" s="20"/>
      <c r="AF58" s="20"/>
      <c r="AG58" s="20"/>
      <c r="AH58" s="20"/>
      <c r="AI58" s="20"/>
      <c r="AJ58" s="20"/>
      <c r="AK58" s="20"/>
      <c r="AL58" s="20"/>
      <c r="AM58" s="20"/>
      <c r="AN58" s="20"/>
      <c r="AO58" s="20"/>
      <c r="AP58" s="20"/>
      <c r="AQ58" s="20"/>
      <c r="AR58" s="20"/>
      <c r="AS58" s="20"/>
      <c r="AT58" s="20"/>
      <c r="AU58" s="20"/>
      <c r="AV58" s="20"/>
      <c r="AW58" s="20"/>
      <c r="AX58" s="20"/>
      <c r="AY58" s="20"/>
      <c r="AZ58" s="20"/>
      <c r="BA58" s="20"/>
      <c r="BB58" s="20"/>
      <c r="BC58" s="20"/>
      <c r="BD58" s="20"/>
      <c r="BE58" s="20"/>
      <c r="BF58" s="20"/>
      <c r="BG58" s="20"/>
      <c r="BH58" s="20"/>
      <c r="BI58" s="20"/>
      <c r="BJ58" s="20"/>
      <c r="BK58" s="20"/>
      <c r="BL58" s="20"/>
      <c r="BM58" s="20"/>
      <c r="BN58" s="20"/>
      <c r="BO58" s="20"/>
      <c r="BP58" s="20"/>
      <c r="BQ58" s="20"/>
      <c r="BR58" s="20"/>
      <c r="BS58" s="20"/>
      <c r="BT58" s="20"/>
      <c r="BU58" s="20"/>
      <c r="BV58" s="20"/>
      <c r="BW58" s="20"/>
      <c r="BX58" s="20"/>
      <c r="BY58" s="20"/>
      <c r="BZ58" s="20"/>
      <c r="CA58" s="20"/>
      <c r="CB58" s="20"/>
      <c r="CC58" s="20"/>
      <c r="CD58" s="75"/>
    </row>
    <row r="59" spans="1:82" x14ac:dyDescent="0.25">
      <c r="A59" s="74"/>
      <c r="B59" s="20"/>
      <c r="C59" s="20"/>
      <c r="D59" s="20"/>
      <c r="E59" s="20"/>
      <c r="F59" s="20"/>
      <c r="G59" s="20"/>
      <c r="H59" s="20"/>
      <c r="I59" s="20"/>
      <c r="J59" s="20"/>
      <c r="K59" s="20"/>
      <c r="L59" s="20"/>
      <c r="M59" s="20"/>
      <c r="N59" s="20"/>
      <c r="O59" s="20"/>
      <c r="P59" s="20"/>
      <c r="Q59" s="20"/>
      <c r="R59" s="20"/>
      <c r="S59" s="20"/>
      <c r="T59" s="20"/>
      <c r="U59" s="20"/>
      <c r="V59" s="64">
        <f t="shared" si="2"/>
        <v>66</v>
      </c>
      <c r="W59" s="65">
        <f t="shared" si="0"/>
        <v>2.0694317719076594E-3</v>
      </c>
      <c r="X59" s="109">
        <f t="shared" si="0"/>
        <v>5.0656511369906454E-4</v>
      </c>
      <c r="Y59" s="76"/>
      <c r="Z59" s="76"/>
      <c r="AA59" s="76"/>
      <c r="AB59" s="20"/>
      <c r="AC59" s="20"/>
      <c r="AD59" s="20"/>
      <c r="AE59" s="20"/>
      <c r="AF59" s="20"/>
      <c r="AG59" s="20"/>
      <c r="AH59" s="20"/>
      <c r="AI59" s="20"/>
      <c r="AJ59" s="20"/>
      <c r="AK59" s="20"/>
      <c r="AL59" s="20"/>
      <c r="AM59" s="20"/>
      <c r="AN59" s="20"/>
      <c r="AO59" s="20"/>
      <c r="AP59" s="20"/>
      <c r="AQ59" s="20"/>
      <c r="AR59" s="20"/>
      <c r="AS59" s="20"/>
      <c r="AT59" s="20"/>
      <c r="AU59" s="20"/>
      <c r="AV59" s="20"/>
      <c r="AW59" s="20"/>
      <c r="AX59" s="20"/>
      <c r="AY59" s="20"/>
      <c r="AZ59" s="20"/>
      <c r="BA59" s="20"/>
      <c r="BB59" s="20"/>
      <c r="BC59" s="20"/>
      <c r="BD59" s="20"/>
      <c r="BE59" s="20"/>
      <c r="BF59" s="20"/>
      <c r="BG59" s="20"/>
      <c r="BH59" s="20"/>
      <c r="BI59" s="20"/>
      <c r="BJ59" s="20"/>
      <c r="BK59" s="20"/>
      <c r="BL59" s="20"/>
      <c r="BM59" s="20"/>
      <c r="BN59" s="20"/>
      <c r="BO59" s="20"/>
      <c r="BP59" s="20"/>
      <c r="BQ59" s="20"/>
      <c r="BR59" s="20"/>
      <c r="BS59" s="20"/>
      <c r="BT59" s="20"/>
      <c r="BU59" s="20"/>
      <c r="BV59" s="20"/>
      <c r="BW59" s="20"/>
      <c r="BX59" s="20"/>
      <c r="BY59" s="20"/>
      <c r="BZ59" s="20"/>
      <c r="CA59" s="20"/>
      <c r="CB59" s="20"/>
      <c r="CC59" s="20"/>
      <c r="CD59" s="75"/>
    </row>
    <row r="60" spans="1:82" x14ac:dyDescent="0.25">
      <c r="A60" s="74"/>
      <c r="B60" s="20"/>
      <c r="C60" s="20"/>
      <c r="D60" s="20"/>
      <c r="E60" s="20"/>
      <c r="F60" s="20"/>
      <c r="G60" s="20"/>
      <c r="H60" s="20"/>
      <c r="I60" s="20"/>
      <c r="J60" s="20"/>
      <c r="K60" s="20"/>
      <c r="L60" s="20"/>
      <c r="M60" s="20"/>
      <c r="N60" s="20"/>
      <c r="O60" s="20"/>
      <c r="P60" s="20"/>
      <c r="Q60" s="20"/>
      <c r="R60" s="20"/>
      <c r="S60" s="20"/>
      <c r="T60" s="20"/>
      <c r="U60" s="20"/>
      <c r="V60" s="64">
        <f t="shared" si="2"/>
        <v>67</v>
      </c>
      <c r="W60" s="65">
        <f t="shared" si="0"/>
        <v>1.8680028309197017E-3</v>
      </c>
      <c r="X60" s="109">
        <f t="shared" si="0"/>
        <v>4.0453148941577144E-4</v>
      </c>
      <c r="Y60" s="76"/>
      <c r="Z60" s="76"/>
      <c r="AA60" s="76"/>
      <c r="AB60" s="20"/>
      <c r="AC60" s="20"/>
      <c r="AD60" s="20"/>
      <c r="AE60" s="20"/>
      <c r="AF60" s="20"/>
      <c r="AG60" s="20"/>
      <c r="AH60" s="20"/>
      <c r="AI60" s="20"/>
      <c r="AJ60" s="20"/>
      <c r="AK60" s="20"/>
      <c r="AL60" s="20"/>
      <c r="AM60" s="20"/>
      <c r="AN60" s="20"/>
      <c r="AO60" s="20"/>
      <c r="AP60" s="20"/>
      <c r="AQ60" s="20"/>
      <c r="AR60" s="20"/>
      <c r="AS60" s="20"/>
      <c r="AT60" s="20"/>
      <c r="AU60" s="20"/>
      <c r="AV60" s="20"/>
      <c r="AW60" s="20"/>
      <c r="AX60" s="20"/>
      <c r="AY60" s="20"/>
      <c r="AZ60" s="20"/>
      <c r="BA60" s="20"/>
      <c r="BB60" s="20"/>
      <c r="BC60" s="20"/>
      <c r="BD60" s="20"/>
      <c r="BE60" s="20"/>
      <c r="BF60" s="20"/>
      <c r="BG60" s="20"/>
      <c r="BH60" s="20"/>
      <c r="BI60" s="20"/>
      <c r="BJ60" s="20"/>
      <c r="BK60" s="20"/>
      <c r="BL60" s="20"/>
      <c r="BM60" s="20"/>
      <c r="BN60" s="20"/>
      <c r="BO60" s="20"/>
      <c r="BP60" s="20"/>
      <c r="BQ60" s="20"/>
      <c r="BR60" s="20"/>
      <c r="BS60" s="20"/>
      <c r="BT60" s="20"/>
      <c r="BU60" s="20"/>
      <c r="BV60" s="20"/>
      <c r="BW60" s="20"/>
      <c r="BX60" s="20"/>
      <c r="BY60" s="20"/>
      <c r="BZ60" s="20"/>
      <c r="CA60" s="20"/>
      <c r="CB60" s="20"/>
      <c r="CC60" s="20"/>
      <c r="CD60" s="75"/>
    </row>
    <row r="61" spans="1:82" x14ac:dyDescent="0.25">
      <c r="A61" s="74"/>
      <c r="B61" s="20"/>
      <c r="C61" s="20"/>
      <c r="D61" s="20"/>
      <c r="E61" s="20"/>
      <c r="F61" s="20"/>
      <c r="G61" s="20"/>
      <c r="H61" s="20"/>
      <c r="I61" s="20"/>
      <c r="J61" s="20"/>
      <c r="K61" s="20"/>
      <c r="L61" s="20"/>
      <c r="M61" s="20"/>
      <c r="N61" s="20"/>
      <c r="O61" s="20"/>
      <c r="P61" s="20"/>
      <c r="Q61" s="20"/>
      <c r="R61" s="20"/>
      <c r="S61" s="20"/>
      <c r="T61" s="20"/>
      <c r="U61" s="20"/>
      <c r="V61" s="64">
        <f t="shared" si="2"/>
        <v>68</v>
      </c>
      <c r="W61" s="65">
        <f t="shared" si="0"/>
        <v>1.673476807669827E-3</v>
      </c>
      <c r="X61" s="109">
        <f t="shared" si="0"/>
        <v>3.1712947465412089E-4</v>
      </c>
      <c r="Y61" s="76"/>
      <c r="Z61" s="76"/>
      <c r="AA61" s="76"/>
      <c r="AB61" s="20"/>
      <c r="AC61" s="20"/>
      <c r="AD61" s="20"/>
      <c r="AE61" s="20"/>
      <c r="AF61" s="20"/>
      <c r="AG61" s="20"/>
      <c r="AH61" s="20"/>
      <c r="AI61" s="20"/>
      <c r="AJ61" s="20"/>
      <c r="AK61" s="20"/>
      <c r="AL61" s="20"/>
      <c r="AM61" s="20"/>
      <c r="AN61" s="20"/>
      <c r="AO61" s="20"/>
      <c r="AP61" s="20"/>
      <c r="AQ61" s="20"/>
      <c r="AR61" s="20"/>
      <c r="AS61" s="20"/>
      <c r="AT61" s="20"/>
      <c r="AU61" s="20"/>
      <c r="AV61" s="20"/>
      <c r="AW61" s="20"/>
      <c r="AX61" s="20"/>
      <c r="AY61" s="20"/>
      <c r="AZ61" s="20"/>
      <c r="BA61" s="20"/>
      <c r="BB61" s="20"/>
      <c r="BC61" s="20"/>
      <c r="BD61" s="20"/>
      <c r="BE61" s="20"/>
      <c r="BF61" s="20"/>
      <c r="BG61" s="20"/>
      <c r="BH61" s="20"/>
      <c r="BI61" s="20"/>
      <c r="BJ61" s="20"/>
      <c r="BK61" s="20"/>
      <c r="BL61" s="20"/>
      <c r="BM61" s="20"/>
      <c r="BN61" s="20"/>
      <c r="BO61" s="20"/>
      <c r="BP61" s="20"/>
      <c r="BQ61" s="20"/>
      <c r="BR61" s="20"/>
      <c r="BS61" s="20"/>
      <c r="BT61" s="20"/>
      <c r="BU61" s="20"/>
      <c r="BV61" s="20"/>
      <c r="BW61" s="20"/>
      <c r="BX61" s="20"/>
      <c r="BY61" s="20"/>
      <c r="BZ61" s="20"/>
      <c r="CA61" s="20"/>
      <c r="CB61" s="20"/>
      <c r="CC61" s="20"/>
      <c r="CD61" s="75"/>
    </row>
    <row r="62" spans="1:82" x14ac:dyDescent="0.25">
      <c r="A62" s="74"/>
      <c r="B62" s="20"/>
      <c r="C62" s="20"/>
      <c r="D62" s="20"/>
      <c r="E62" s="20"/>
      <c r="F62" s="20"/>
      <c r="G62" s="20"/>
      <c r="H62" s="20"/>
      <c r="I62" s="20"/>
      <c r="J62" s="20"/>
      <c r="K62" s="20"/>
      <c r="L62" s="20"/>
      <c r="M62" s="20"/>
      <c r="N62" s="20"/>
      <c r="O62" s="20"/>
      <c r="P62" s="20"/>
      <c r="Q62" s="20"/>
      <c r="R62" s="20"/>
      <c r="S62" s="20"/>
      <c r="T62" s="20"/>
      <c r="U62" s="20"/>
      <c r="V62" s="64">
        <f t="shared" si="2"/>
        <v>69</v>
      </c>
      <c r="W62" s="65">
        <f t="shared" si="0"/>
        <v>1.4858071048604593E-3</v>
      </c>
      <c r="X62" s="109">
        <f t="shared" si="0"/>
        <v>2.4323503303680383E-4</v>
      </c>
      <c r="Y62" s="76"/>
      <c r="Z62" s="76"/>
      <c r="AA62" s="76"/>
      <c r="AB62" s="20"/>
      <c r="AC62" s="20"/>
      <c r="AD62" s="20"/>
      <c r="AE62" s="20"/>
      <c r="AF62" s="20"/>
      <c r="AG62" s="20"/>
      <c r="AH62" s="20"/>
      <c r="AI62" s="20"/>
      <c r="AJ62" s="20"/>
      <c r="AK62" s="20"/>
      <c r="AL62" s="20"/>
      <c r="AM62" s="20"/>
      <c r="AN62" s="20"/>
      <c r="AO62" s="20"/>
      <c r="AP62" s="20"/>
      <c r="AQ62" s="20"/>
      <c r="AR62" s="20"/>
      <c r="AS62" s="20"/>
      <c r="AT62" s="20"/>
      <c r="AU62" s="20"/>
      <c r="AV62" s="20"/>
      <c r="AW62" s="20"/>
      <c r="AX62" s="20"/>
      <c r="AY62" s="20"/>
      <c r="AZ62" s="20"/>
      <c r="BA62" s="20"/>
      <c r="BB62" s="20"/>
      <c r="BC62" s="20"/>
      <c r="BD62" s="20"/>
      <c r="BE62" s="20"/>
      <c r="BF62" s="20"/>
      <c r="BG62" s="20"/>
      <c r="BH62" s="20"/>
      <c r="BI62" s="20"/>
      <c r="BJ62" s="20"/>
      <c r="BK62" s="20"/>
      <c r="BL62" s="20"/>
      <c r="BM62" s="20"/>
      <c r="BN62" s="20"/>
      <c r="BO62" s="20"/>
      <c r="BP62" s="20"/>
      <c r="BQ62" s="20"/>
      <c r="BR62" s="20"/>
      <c r="BS62" s="20"/>
      <c r="BT62" s="20"/>
      <c r="BU62" s="20"/>
      <c r="BV62" s="20"/>
      <c r="BW62" s="20"/>
      <c r="BX62" s="20"/>
      <c r="BY62" s="20"/>
      <c r="BZ62" s="20"/>
      <c r="CA62" s="20"/>
      <c r="CB62" s="20"/>
      <c r="CC62" s="20"/>
      <c r="CD62" s="75"/>
    </row>
    <row r="63" spans="1:82" x14ac:dyDescent="0.25">
      <c r="A63" s="74"/>
      <c r="B63" s="20"/>
      <c r="C63" s="20"/>
      <c r="D63" s="20"/>
      <c r="E63" s="20"/>
      <c r="F63" s="20"/>
      <c r="G63" s="20"/>
      <c r="H63" s="20"/>
      <c r="I63" s="20"/>
      <c r="J63" s="20"/>
      <c r="K63" s="20"/>
      <c r="L63" s="20"/>
      <c r="M63" s="20"/>
      <c r="N63" s="20"/>
      <c r="O63" s="20"/>
      <c r="P63" s="20"/>
      <c r="Q63" s="20"/>
      <c r="R63" s="20"/>
      <c r="S63" s="20"/>
      <c r="T63" s="20"/>
      <c r="U63" s="20"/>
      <c r="V63" s="64">
        <f t="shared" si="2"/>
        <v>70</v>
      </c>
      <c r="W63" s="65">
        <f t="shared" si="0"/>
        <v>1.3049882546380953E-3</v>
      </c>
      <c r="X63" s="109">
        <f t="shared" si="0"/>
        <v>1.817279549517492E-4</v>
      </c>
      <c r="Y63" s="76"/>
      <c r="Z63" s="76"/>
      <c r="AA63" s="76"/>
      <c r="AB63" s="20"/>
      <c r="AC63" s="20"/>
      <c r="AD63" s="20"/>
      <c r="AE63" s="20"/>
      <c r="AF63" s="20"/>
      <c r="AG63" s="20"/>
      <c r="AH63" s="20"/>
      <c r="AI63" s="20"/>
      <c r="AJ63" s="20"/>
      <c r="AK63" s="20"/>
      <c r="AL63" s="20"/>
      <c r="AM63" s="20"/>
      <c r="AN63" s="20"/>
      <c r="AO63" s="20"/>
      <c r="AP63" s="20"/>
      <c r="AQ63" s="20"/>
      <c r="AR63" s="20"/>
      <c r="AS63" s="20"/>
      <c r="AT63" s="20"/>
      <c r="AU63" s="20"/>
      <c r="AV63" s="20"/>
      <c r="AW63" s="20"/>
      <c r="AX63" s="20"/>
      <c r="AY63" s="20"/>
      <c r="AZ63" s="20"/>
      <c r="BA63" s="20"/>
      <c r="BB63" s="20"/>
      <c r="BC63" s="20"/>
      <c r="BD63" s="20"/>
      <c r="BE63" s="20"/>
      <c r="BF63" s="20"/>
      <c r="BG63" s="20"/>
      <c r="BH63" s="20"/>
      <c r="BI63" s="20"/>
      <c r="BJ63" s="20"/>
      <c r="BK63" s="20"/>
      <c r="BL63" s="20"/>
      <c r="BM63" s="20"/>
      <c r="BN63" s="20"/>
      <c r="BO63" s="20"/>
      <c r="BP63" s="20"/>
      <c r="BQ63" s="20"/>
      <c r="BR63" s="20"/>
      <c r="BS63" s="20"/>
      <c r="BT63" s="20"/>
      <c r="BU63" s="20"/>
      <c r="BV63" s="20"/>
      <c r="BW63" s="20"/>
      <c r="BX63" s="20"/>
      <c r="BY63" s="20"/>
      <c r="BZ63" s="20"/>
      <c r="CA63" s="20"/>
      <c r="CB63" s="20"/>
      <c r="CC63" s="20"/>
      <c r="CD63" s="75"/>
    </row>
    <row r="64" spans="1:82" x14ac:dyDescent="0.25">
      <c r="A64" s="74"/>
      <c r="B64" s="20"/>
      <c r="C64" s="20"/>
      <c r="D64" s="20"/>
      <c r="E64" s="20"/>
      <c r="F64" s="20"/>
      <c r="G64" s="20"/>
      <c r="H64" s="20"/>
      <c r="I64" s="20"/>
      <c r="J64" s="20"/>
      <c r="K64" s="20"/>
      <c r="L64" s="20"/>
      <c r="M64" s="20"/>
      <c r="N64" s="20"/>
      <c r="O64" s="20"/>
      <c r="P64" s="20"/>
      <c r="Q64" s="20"/>
      <c r="R64" s="20"/>
      <c r="S64" s="20"/>
      <c r="T64" s="20"/>
      <c r="U64" s="20"/>
      <c r="V64" s="64">
        <f t="shared" si="2"/>
        <v>71</v>
      </c>
      <c r="W64" s="65">
        <f t="shared" si="0"/>
        <v>1.1310636475159175E-3</v>
      </c>
      <c r="X64" s="109">
        <f t="shared" si="0"/>
        <v>1.3149025769187972E-4</v>
      </c>
      <c r="Y64" s="76"/>
      <c r="Z64" s="76"/>
      <c r="AA64" s="76"/>
      <c r="AB64" s="20"/>
      <c r="AC64" s="20"/>
      <c r="AD64" s="20"/>
      <c r="AE64" s="20"/>
      <c r="AF64" s="20"/>
      <c r="AG64" s="20"/>
      <c r="AH64" s="20"/>
      <c r="AI64" s="20"/>
      <c r="AJ64" s="20"/>
      <c r="AK64" s="20"/>
      <c r="AL64" s="20"/>
      <c r="AM64" s="20"/>
      <c r="AN64" s="20"/>
      <c r="AO64" s="20"/>
      <c r="AP64" s="20"/>
      <c r="AQ64" s="20"/>
      <c r="AR64" s="20"/>
      <c r="AS64" s="20"/>
      <c r="AT64" s="20"/>
      <c r="AU64" s="20"/>
      <c r="AV64" s="20"/>
      <c r="AW64" s="20"/>
      <c r="AX64" s="20"/>
      <c r="AY64" s="20"/>
      <c r="AZ64" s="20"/>
      <c r="BA64" s="20"/>
      <c r="BB64" s="20"/>
      <c r="BC64" s="20"/>
      <c r="BD64" s="20"/>
      <c r="BE64" s="20"/>
      <c r="BF64" s="20"/>
      <c r="BG64" s="20"/>
      <c r="BH64" s="20"/>
      <c r="BI64" s="20"/>
      <c r="BJ64" s="20"/>
      <c r="BK64" s="20"/>
      <c r="BL64" s="20"/>
      <c r="BM64" s="20"/>
      <c r="BN64" s="20"/>
      <c r="BO64" s="20"/>
      <c r="BP64" s="20"/>
      <c r="BQ64" s="20"/>
      <c r="BR64" s="20"/>
      <c r="BS64" s="20"/>
      <c r="BT64" s="20"/>
      <c r="BU64" s="20"/>
      <c r="BV64" s="20"/>
      <c r="BW64" s="20"/>
      <c r="BX64" s="20"/>
      <c r="BY64" s="20"/>
      <c r="BZ64" s="20"/>
      <c r="CA64" s="20"/>
      <c r="CB64" s="20"/>
      <c r="CC64" s="20"/>
      <c r="CD64" s="75"/>
    </row>
    <row r="65" spans="1:82" x14ac:dyDescent="0.25">
      <c r="A65" s="74"/>
      <c r="B65" s="20"/>
      <c r="C65" s="20"/>
      <c r="D65" s="20"/>
      <c r="E65" s="20"/>
      <c r="F65" s="20"/>
      <c r="G65" s="20"/>
      <c r="H65" s="20"/>
      <c r="I65" s="20"/>
      <c r="J65" s="20"/>
      <c r="K65" s="20"/>
      <c r="L65" s="20"/>
      <c r="M65" s="20"/>
      <c r="N65" s="20"/>
      <c r="O65" s="20"/>
      <c r="P65" s="20"/>
      <c r="Q65" s="20"/>
      <c r="R65" s="20"/>
      <c r="S65" s="20"/>
      <c r="T65" s="20"/>
      <c r="U65" s="20"/>
      <c r="V65" s="64">
        <f t="shared" si="2"/>
        <v>72</v>
      </c>
      <c r="W65" s="65">
        <f t="shared" si="0"/>
        <v>9.6413730010214138E-4</v>
      </c>
      <c r="X65" s="109">
        <f t="shared" si="0"/>
        <v>9.1404426516450421E-5</v>
      </c>
      <c r="Y65" s="76"/>
      <c r="Z65" s="76"/>
      <c r="AA65" s="76"/>
      <c r="AB65" s="20"/>
      <c r="AC65" s="20"/>
      <c r="AD65" s="20"/>
      <c r="AE65" s="20"/>
      <c r="AF65" s="20"/>
      <c r="AG65" s="20"/>
      <c r="AH65" s="20"/>
      <c r="AI65" s="20"/>
      <c r="AJ65" s="20"/>
      <c r="AK65" s="20"/>
      <c r="AL65" s="20"/>
      <c r="AM65" s="20"/>
      <c r="AN65" s="20"/>
      <c r="AO65" s="20"/>
      <c r="AP65" s="20"/>
      <c r="AQ65" s="20"/>
      <c r="AR65" s="20"/>
      <c r="AS65" s="20"/>
      <c r="AT65" s="20"/>
      <c r="AU65" s="20"/>
      <c r="AV65" s="20"/>
      <c r="AW65" s="20"/>
      <c r="AX65" s="20"/>
      <c r="AY65" s="20"/>
      <c r="AZ65" s="20"/>
      <c r="BA65" s="20"/>
      <c r="BB65" s="20"/>
      <c r="BC65" s="20"/>
      <c r="BD65" s="20"/>
      <c r="BE65" s="20"/>
      <c r="BF65" s="20"/>
      <c r="BG65" s="20"/>
      <c r="BH65" s="20"/>
      <c r="BI65" s="20"/>
      <c r="BJ65" s="20"/>
      <c r="BK65" s="20"/>
      <c r="BL65" s="20"/>
      <c r="BM65" s="20"/>
      <c r="BN65" s="20"/>
      <c r="BO65" s="20"/>
      <c r="BP65" s="20"/>
      <c r="BQ65" s="20"/>
      <c r="BR65" s="20"/>
      <c r="BS65" s="20"/>
      <c r="BT65" s="20"/>
      <c r="BU65" s="20"/>
      <c r="BV65" s="20"/>
      <c r="BW65" s="20"/>
      <c r="BX65" s="20"/>
      <c r="BY65" s="20"/>
      <c r="BZ65" s="20"/>
      <c r="CA65" s="20"/>
      <c r="CB65" s="20"/>
      <c r="CC65" s="20"/>
      <c r="CD65" s="75"/>
    </row>
    <row r="66" spans="1:82" x14ac:dyDescent="0.25">
      <c r="A66" s="74"/>
      <c r="B66" s="20"/>
      <c r="C66" s="20"/>
      <c r="D66" s="20"/>
      <c r="E66" s="20"/>
      <c r="F66" s="20"/>
      <c r="G66" s="20"/>
      <c r="H66" s="20"/>
      <c r="I66" s="20"/>
      <c r="J66" s="20"/>
      <c r="K66" s="20"/>
      <c r="L66" s="20"/>
      <c r="M66" s="20"/>
      <c r="N66" s="20"/>
      <c r="O66" s="20"/>
      <c r="P66" s="20"/>
      <c r="Q66" s="20"/>
      <c r="R66" s="20"/>
      <c r="S66" s="20"/>
      <c r="T66" s="20"/>
      <c r="U66" s="20"/>
      <c r="V66" s="64">
        <f t="shared" si="2"/>
        <v>73</v>
      </c>
      <c r="W66" s="65">
        <f t="shared" si="0"/>
        <v>8.0439221990613596E-4</v>
      </c>
      <c r="X66" s="109">
        <f t="shared" si="0"/>
        <v>6.035141135085631E-5</v>
      </c>
      <c r="Y66" s="76"/>
      <c r="Z66" s="76"/>
      <c r="AA66" s="76"/>
      <c r="AB66" s="20"/>
      <c r="AC66" s="20"/>
      <c r="AD66" s="20"/>
      <c r="AE66" s="20"/>
      <c r="AF66" s="20"/>
      <c r="AG66" s="20"/>
      <c r="AH66" s="20"/>
      <c r="AI66" s="20"/>
      <c r="AJ66" s="20"/>
      <c r="AK66" s="20"/>
      <c r="AL66" s="20"/>
      <c r="AM66" s="20"/>
      <c r="AN66" s="20"/>
      <c r="AO66" s="20"/>
      <c r="AP66" s="20"/>
      <c r="AQ66" s="20"/>
      <c r="AR66" s="20"/>
      <c r="AS66" s="20"/>
      <c r="AT66" s="20"/>
      <c r="AU66" s="20"/>
      <c r="AV66" s="20"/>
      <c r="AW66" s="20"/>
      <c r="AX66" s="20"/>
      <c r="AY66" s="20"/>
      <c r="AZ66" s="20"/>
      <c r="BA66" s="20"/>
      <c r="BB66" s="20"/>
      <c r="BC66" s="20"/>
      <c r="BD66" s="20"/>
      <c r="BE66" s="20"/>
      <c r="BF66" s="20"/>
      <c r="BG66" s="20"/>
      <c r="BH66" s="20"/>
      <c r="BI66" s="20"/>
      <c r="BJ66" s="20"/>
      <c r="BK66" s="20"/>
      <c r="BL66" s="20"/>
      <c r="BM66" s="20"/>
      <c r="BN66" s="20"/>
      <c r="BO66" s="20"/>
      <c r="BP66" s="20"/>
      <c r="BQ66" s="20"/>
      <c r="BR66" s="20"/>
      <c r="BS66" s="20"/>
      <c r="BT66" s="20"/>
      <c r="BU66" s="20"/>
      <c r="BV66" s="20"/>
      <c r="BW66" s="20"/>
      <c r="BX66" s="20"/>
      <c r="BY66" s="20"/>
      <c r="BZ66" s="20"/>
      <c r="CA66" s="20"/>
      <c r="CB66" s="20"/>
      <c r="CC66" s="20"/>
      <c r="CD66" s="75"/>
    </row>
    <row r="67" spans="1:82" x14ac:dyDescent="0.25">
      <c r="A67" s="74"/>
      <c r="B67" s="20"/>
      <c r="C67" s="20"/>
      <c r="D67" s="20"/>
      <c r="E67" s="20"/>
      <c r="F67" s="20"/>
      <c r="G67" s="20"/>
      <c r="H67" s="20"/>
      <c r="I67" s="20"/>
      <c r="J67" s="20"/>
      <c r="K67" s="20"/>
      <c r="L67" s="20"/>
      <c r="M67" s="20"/>
      <c r="N67" s="20"/>
      <c r="O67" s="20"/>
      <c r="P67" s="20"/>
      <c r="Q67" s="20"/>
      <c r="R67" s="20"/>
      <c r="S67" s="20"/>
      <c r="T67" s="20"/>
      <c r="U67" s="20"/>
      <c r="V67" s="64">
        <f t="shared" si="2"/>
        <v>74</v>
      </c>
      <c r="W67" s="65">
        <f t="shared" si="0"/>
        <v>6.5212026726868544E-4</v>
      </c>
      <c r="X67" s="109">
        <f t="shared" si="0"/>
        <v>3.7208248631959151E-5</v>
      </c>
      <c r="Y67" s="76"/>
      <c r="Z67" s="76"/>
      <c r="AA67" s="76"/>
      <c r="AB67" s="20"/>
      <c r="AC67" s="20"/>
      <c r="AD67" s="20"/>
      <c r="AE67" s="20"/>
      <c r="AF67" s="20"/>
      <c r="AG67" s="20"/>
      <c r="AH67" s="20"/>
      <c r="AI67" s="20"/>
      <c r="AJ67" s="20"/>
      <c r="AK67" s="20"/>
      <c r="AL67" s="20"/>
      <c r="AM67" s="20"/>
      <c r="AN67" s="20"/>
      <c r="AO67" s="20"/>
      <c r="AP67" s="20"/>
      <c r="AQ67" s="20"/>
      <c r="AR67" s="20"/>
      <c r="AS67" s="20"/>
      <c r="AT67" s="20"/>
      <c r="AU67" s="20"/>
      <c r="AV67" s="20"/>
      <c r="AW67" s="20"/>
      <c r="AX67" s="20"/>
      <c r="AY67" s="20"/>
      <c r="AZ67" s="20"/>
      <c r="BA67" s="20"/>
      <c r="BB67" s="20"/>
      <c r="BC67" s="20"/>
      <c r="BD67" s="20"/>
      <c r="BE67" s="20"/>
      <c r="BF67" s="20"/>
      <c r="BG67" s="20"/>
      <c r="BH67" s="20"/>
      <c r="BI67" s="20"/>
      <c r="BJ67" s="20"/>
      <c r="BK67" s="20"/>
      <c r="BL67" s="20"/>
      <c r="BM67" s="20"/>
      <c r="BN67" s="20"/>
      <c r="BO67" s="20"/>
      <c r="BP67" s="20"/>
      <c r="BQ67" s="20"/>
      <c r="BR67" s="20"/>
      <c r="BS67" s="20"/>
      <c r="BT67" s="20"/>
      <c r="BU67" s="20"/>
      <c r="BV67" s="20"/>
      <c r="BW67" s="20"/>
      <c r="BX67" s="20"/>
      <c r="BY67" s="20"/>
      <c r="BZ67" s="20"/>
      <c r="CA67" s="20"/>
      <c r="CB67" s="20"/>
      <c r="CC67" s="20"/>
      <c r="CD67" s="75"/>
    </row>
    <row r="68" spans="1:82" x14ac:dyDescent="0.25">
      <c r="A68" s="74"/>
      <c r="B68" s="20"/>
      <c r="C68" s="20"/>
      <c r="D68" s="20"/>
      <c r="E68" s="20"/>
      <c r="F68" s="20"/>
      <c r="G68" s="20"/>
      <c r="H68" s="20"/>
      <c r="I68" s="20"/>
      <c r="J68" s="20"/>
      <c r="K68" s="20"/>
      <c r="L68" s="20"/>
      <c r="M68" s="20"/>
      <c r="N68" s="20"/>
      <c r="O68" s="20"/>
      <c r="P68" s="20"/>
      <c r="Q68" s="20"/>
      <c r="R68" s="20"/>
      <c r="S68" s="20"/>
      <c r="T68" s="20"/>
      <c r="U68" s="20"/>
      <c r="V68" s="64">
        <f t="shared" si="2"/>
        <v>75</v>
      </c>
      <c r="W68" s="65">
        <f t="shared" si="0"/>
        <v>5.0777374217569893E-4</v>
      </c>
      <c r="X68" s="109">
        <f t="shared" si="0"/>
        <v>2.0845094392374364E-5</v>
      </c>
      <c r="Y68" s="76"/>
      <c r="Z68" s="76"/>
      <c r="AA68" s="76"/>
      <c r="AB68" s="20"/>
      <c r="AC68" s="20"/>
      <c r="AD68" s="20"/>
      <c r="AE68" s="20"/>
      <c r="AF68" s="20"/>
      <c r="AG68" s="20"/>
      <c r="AH68" s="20"/>
      <c r="AI68" s="20"/>
      <c r="AJ68" s="20"/>
      <c r="AK68" s="20"/>
      <c r="AL68" s="20"/>
      <c r="AM68" s="20"/>
      <c r="AN68" s="20"/>
      <c r="AO68" s="20"/>
      <c r="AP68" s="20"/>
      <c r="AQ68" s="20"/>
      <c r="AR68" s="20"/>
      <c r="AS68" s="20"/>
      <c r="AT68" s="20"/>
      <c r="AU68" s="20"/>
      <c r="AV68" s="20"/>
      <c r="AW68" s="20"/>
      <c r="AX68" s="20"/>
      <c r="AY68" s="20"/>
      <c r="AZ68" s="20"/>
      <c r="BA68" s="20"/>
      <c r="BB68" s="20"/>
      <c r="BC68" s="20"/>
      <c r="BD68" s="20"/>
      <c r="BE68" s="20"/>
      <c r="BF68" s="20"/>
      <c r="BG68" s="20"/>
      <c r="BH68" s="20"/>
      <c r="BI68" s="20"/>
      <c r="BJ68" s="20"/>
      <c r="BK68" s="20"/>
      <c r="BL68" s="20"/>
      <c r="BM68" s="20"/>
      <c r="BN68" s="20"/>
      <c r="BO68" s="20"/>
      <c r="BP68" s="20"/>
      <c r="BQ68" s="20"/>
      <c r="BR68" s="20"/>
      <c r="BS68" s="20"/>
      <c r="BT68" s="20"/>
      <c r="BU68" s="20"/>
      <c r="BV68" s="20"/>
      <c r="BW68" s="20"/>
      <c r="BX68" s="20"/>
      <c r="BY68" s="20"/>
      <c r="BZ68" s="20"/>
      <c r="CA68" s="20"/>
      <c r="CB68" s="20"/>
      <c r="CC68" s="20"/>
      <c r="CD68" s="75"/>
    </row>
    <row r="69" spans="1:82" x14ac:dyDescent="0.25">
      <c r="A69" s="74"/>
      <c r="B69" s="20"/>
      <c r="C69" s="20"/>
      <c r="D69" s="20"/>
      <c r="E69" s="20"/>
      <c r="F69" s="20"/>
      <c r="G69" s="20"/>
      <c r="H69" s="20"/>
      <c r="I69" s="20"/>
      <c r="J69" s="20"/>
      <c r="K69" s="20"/>
      <c r="L69" s="20"/>
      <c r="M69" s="20"/>
      <c r="N69" s="20"/>
      <c r="O69" s="20"/>
      <c r="P69" s="20"/>
      <c r="Q69" s="20"/>
      <c r="R69" s="20"/>
      <c r="S69" s="20"/>
      <c r="T69" s="20"/>
      <c r="U69" s="20"/>
      <c r="V69" s="64">
        <f t="shared" si="2"/>
        <v>76</v>
      </c>
      <c r="W69" s="65">
        <f t="shared" si="0"/>
        <v>3.7206268191103398E-4</v>
      </c>
      <c r="X69" s="109">
        <f t="shared" si="0"/>
        <v>1.0121287095432585E-5</v>
      </c>
      <c r="Y69" s="76"/>
      <c r="Z69" s="76"/>
      <c r="AA69" s="76"/>
      <c r="AB69" s="20"/>
      <c r="AC69" s="20"/>
      <c r="AD69" s="20"/>
      <c r="AE69" s="20"/>
      <c r="AF69" s="20"/>
      <c r="AG69" s="20"/>
      <c r="AH69" s="20"/>
      <c r="AI69" s="20"/>
      <c r="AJ69" s="20"/>
      <c r="AK69" s="20"/>
      <c r="AL69" s="20"/>
      <c r="AM69" s="20"/>
      <c r="AN69" s="20"/>
      <c r="AO69" s="20"/>
      <c r="AP69" s="20"/>
      <c r="AQ69" s="20"/>
      <c r="AR69" s="20"/>
      <c r="AS69" s="20"/>
      <c r="AT69" s="20"/>
      <c r="AU69" s="20"/>
      <c r="AV69" s="20"/>
      <c r="AW69" s="20"/>
      <c r="AX69" s="20"/>
      <c r="AY69" s="20"/>
      <c r="AZ69" s="20"/>
      <c r="BA69" s="20"/>
      <c r="BB69" s="20"/>
      <c r="BC69" s="20"/>
      <c r="BD69" s="20"/>
      <c r="BE69" s="20"/>
      <c r="BF69" s="20"/>
      <c r="BG69" s="20"/>
      <c r="BH69" s="20"/>
      <c r="BI69" s="20"/>
      <c r="BJ69" s="20"/>
      <c r="BK69" s="20"/>
      <c r="BL69" s="20"/>
      <c r="BM69" s="20"/>
      <c r="BN69" s="20"/>
      <c r="BO69" s="20"/>
      <c r="BP69" s="20"/>
      <c r="BQ69" s="20"/>
      <c r="BR69" s="20"/>
      <c r="BS69" s="20"/>
      <c r="BT69" s="20"/>
      <c r="BU69" s="20"/>
      <c r="BV69" s="20"/>
      <c r="BW69" s="20"/>
      <c r="BX69" s="20"/>
      <c r="BY69" s="20"/>
      <c r="BZ69" s="20"/>
      <c r="CA69" s="20"/>
      <c r="CB69" s="20"/>
      <c r="CC69" s="20"/>
      <c r="CD69" s="75"/>
    </row>
    <row r="70" spans="1:82" x14ac:dyDescent="0.25">
      <c r="A70" s="74"/>
      <c r="B70" s="20"/>
      <c r="C70" s="20"/>
      <c r="D70" s="20"/>
      <c r="E70" s="20"/>
      <c r="F70" s="20"/>
      <c r="G70" s="20"/>
      <c r="H70" s="20"/>
      <c r="I70" s="20"/>
      <c r="J70" s="20"/>
      <c r="K70" s="20"/>
      <c r="L70" s="20"/>
      <c r="M70" s="20"/>
      <c r="N70" s="20"/>
      <c r="O70" s="20"/>
      <c r="P70" s="20"/>
      <c r="Q70" s="20"/>
      <c r="R70" s="20"/>
      <c r="S70" s="20"/>
      <c r="T70" s="20"/>
      <c r="U70" s="20"/>
      <c r="V70" s="64">
        <f t="shared" si="2"/>
        <v>77</v>
      </c>
      <c r="W70" s="65">
        <f t="shared" si="0"/>
        <v>2.4616443941316568E-4</v>
      </c>
      <c r="X70" s="109">
        <f t="shared" si="0"/>
        <v>3.8796785090111641E-6</v>
      </c>
      <c r="Y70" s="76"/>
      <c r="Z70" s="76"/>
      <c r="AA70" s="76"/>
      <c r="AB70" s="20"/>
      <c r="AC70" s="20"/>
      <c r="AD70" s="20"/>
      <c r="AE70" s="20"/>
      <c r="AF70" s="20"/>
      <c r="AG70" s="20"/>
      <c r="AH70" s="20"/>
      <c r="AI70" s="20"/>
      <c r="AJ70" s="20"/>
      <c r="AK70" s="20"/>
      <c r="AL70" s="20"/>
      <c r="AM70" s="20"/>
      <c r="AN70" s="20"/>
      <c r="AO70" s="20"/>
      <c r="AP70" s="20"/>
      <c r="AQ70" s="20"/>
      <c r="AR70" s="20"/>
      <c r="AS70" s="20"/>
      <c r="AT70" s="20"/>
      <c r="AU70" s="20"/>
      <c r="AV70" s="20"/>
      <c r="AW70" s="20"/>
      <c r="AX70" s="20"/>
      <c r="AY70" s="20"/>
      <c r="AZ70" s="20"/>
      <c r="BA70" s="20"/>
      <c r="BB70" s="20"/>
      <c r="BC70" s="20"/>
      <c r="BD70" s="20"/>
      <c r="BE70" s="20"/>
      <c r="BF70" s="20"/>
      <c r="BG70" s="20"/>
      <c r="BH70" s="20"/>
      <c r="BI70" s="20"/>
      <c r="BJ70" s="20"/>
      <c r="BK70" s="20"/>
      <c r="BL70" s="20"/>
      <c r="BM70" s="20"/>
      <c r="BN70" s="20"/>
      <c r="BO70" s="20"/>
      <c r="BP70" s="20"/>
      <c r="BQ70" s="20"/>
      <c r="BR70" s="20"/>
      <c r="BS70" s="20"/>
      <c r="BT70" s="20"/>
      <c r="BU70" s="20"/>
      <c r="BV70" s="20"/>
      <c r="BW70" s="20"/>
      <c r="BX70" s="20"/>
      <c r="BY70" s="20"/>
      <c r="BZ70" s="20"/>
      <c r="CA70" s="20"/>
      <c r="CB70" s="20"/>
      <c r="CC70" s="20"/>
      <c r="CD70" s="75"/>
    </row>
    <row r="71" spans="1:82" x14ac:dyDescent="0.25">
      <c r="A71" s="74"/>
      <c r="B71" s="20"/>
      <c r="C71" s="20"/>
      <c r="D71" s="20"/>
      <c r="E71" s="20"/>
      <c r="F71" s="20"/>
      <c r="G71" s="20"/>
      <c r="H71" s="20"/>
      <c r="I71" s="20"/>
      <c r="J71" s="20"/>
      <c r="K71" s="20"/>
      <c r="L71" s="20"/>
      <c r="M71" s="20"/>
      <c r="N71" s="20"/>
      <c r="O71" s="20"/>
      <c r="P71" s="20"/>
      <c r="Q71" s="20"/>
      <c r="R71" s="20"/>
      <c r="S71" s="20"/>
      <c r="T71" s="20"/>
      <c r="U71" s="20"/>
      <c r="V71" s="64">
        <f t="shared" si="2"/>
        <v>78</v>
      </c>
      <c r="W71" s="65">
        <f t="shared" si="0"/>
        <v>1.3228889497507446E-4</v>
      </c>
      <c r="X71" s="109">
        <f t="shared" si="0"/>
        <v>9.3743022933079345E-7</v>
      </c>
      <c r="Y71" s="76"/>
      <c r="Z71" s="76"/>
      <c r="AA71" s="76"/>
      <c r="AB71" s="20"/>
      <c r="AC71" s="20"/>
      <c r="AD71" s="20"/>
      <c r="AE71" s="20"/>
      <c r="AF71" s="20"/>
      <c r="AG71" s="20"/>
      <c r="AH71" s="20"/>
      <c r="AI71" s="20"/>
      <c r="AJ71" s="20"/>
      <c r="AK71" s="20"/>
      <c r="AL71" s="20"/>
      <c r="AM71" s="20"/>
      <c r="AN71" s="20"/>
      <c r="AO71" s="20"/>
      <c r="AP71" s="20"/>
      <c r="AQ71" s="20"/>
      <c r="AR71" s="20"/>
      <c r="AS71" s="20"/>
      <c r="AT71" s="20"/>
      <c r="AU71" s="20"/>
      <c r="AV71" s="20"/>
      <c r="AW71" s="20"/>
      <c r="AX71" s="20"/>
      <c r="AY71" s="20"/>
      <c r="AZ71" s="20"/>
      <c r="BA71" s="20"/>
      <c r="BB71" s="20"/>
      <c r="BC71" s="20"/>
      <c r="BD71" s="20"/>
      <c r="BE71" s="20"/>
      <c r="BF71" s="20"/>
      <c r="BG71" s="20"/>
      <c r="BH71" s="20"/>
      <c r="BI71" s="20"/>
      <c r="BJ71" s="20"/>
      <c r="BK71" s="20"/>
      <c r="BL71" s="20"/>
      <c r="BM71" s="20"/>
      <c r="BN71" s="20"/>
      <c r="BO71" s="20"/>
      <c r="BP71" s="20"/>
      <c r="BQ71" s="20"/>
      <c r="BR71" s="20"/>
      <c r="BS71" s="20"/>
      <c r="BT71" s="20"/>
      <c r="BU71" s="20"/>
      <c r="BV71" s="20"/>
      <c r="BW71" s="20"/>
      <c r="BX71" s="20"/>
      <c r="BY71" s="20"/>
      <c r="BZ71" s="20"/>
      <c r="CA71" s="20"/>
      <c r="CB71" s="20"/>
      <c r="CC71" s="20"/>
      <c r="CD71" s="75"/>
    </row>
    <row r="72" spans="1:82" x14ac:dyDescent="0.25">
      <c r="A72" s="74"/>
      <c r="B72" s="20"/>
      <c r="C72" s="20"/>
      <c r="D72" s="20"/>
      <c r="E72" s="20"/>
      <c r="F72" s="20"/>
      <c r="G72" s="20"/>
      <c r="H72" s="20"/>
      <c r="I72" s="20"/>
      <c r="J72" s="20"/>
      <c r="K72" s="20"/>
      <c r="L72" s="20"/>
      <c r="M72" s="20"/>
      <c r="N72" s="20"/>
      <c r="O72" s="20"/>
      <c r="P72" s="20"/>
      <c r="Q72" s="20"/>
      <c r="R72" s="20"/>
      <c r="S72" s="20"/>
      <c r="T72" s="20"/>
      <c r="U72" s="20"/>
      <c r="V72" s="64">
        <f t="shared" si="2"/>
        <v>79</v>
      </c>
      <c r="W72" s="65">
        <f t="shared" si="0"/>
        <v>3.6340520590982806E-5</v>
      </c>
      <c r="X72" s="109">
        <f t="shared" si="0"/>
        <v>6.7386143887127048E-8</v>
      </c>
      <c r="Y72" s="76"/>
      <c r="Z72" s="76"/>
      <c r="AA72" s="76"/>
      <c r="AB72" s="20"/>
      <c r="AC72" s="20"/>
      <c r="AD72" s="20"/>
      <c r="AE72" s="20"/>
      <c r="AF72" s="20"/>
      <c r="AG72" s="20"/>
      <c r="AH72" s="20"/>
      <c r="AI72" s="20"/>
      <c r="AJ72" s="20"/>
      <c r="AK72" s="20"/>
      <c r="AL72" s="20"/>
      <c r="AM72" s="20"/>
      <c r="AN72" s="20"/>
      <c r="AO72" s="20"/>
      <c r="AP72" s="20"/>
      <c r="AQ72" s="20"/>
      <c r="AR72" s="20"/>
      <c r="AS72" s="20"/>
      <c r="AT72" s="20"/>
      <c r="AU72" s="20"/>
      <c r="AV72" s="20"/>
      <c r="AW72" s="20"/>
      <c r="AX72" s="20"/>
      <c r="AY72" s="20"/>
      <c r="AZ72" s="20"/>
      <c r="BA72" s="20"/>
      <c r="BB72" s="20"/>
      <c r="BC72" s="20"/>
      <c r="BD72" s="20"/>
      <c r="BE72" s="20"/>
      <c r="BF72" s="20"/>
      <c r="BG72" s="20"/>
      <c r="BH72" s="20"/>
      <c r="BI72" s="20"/>
      <c r="BJ72" s="20"/>
      <c r="BK72" s="20"/>
      <c r="BL72" s="20"/>
      <c r="BM72" s="20"/>
      <c r="BN72" s="20"/>
      <c r="BO72" s="20"/>
      <c r="BP72" s="20"/>
      <c r="BQ72" s="20"/>
      <c r="BR72" s="20"/>
      <c r="BS72" s="20"/>
      <c r="BT72" s="20"/>
      <c r="BU72" s="20"/>
      <c r="BV72" s="20"/>
      <c r="BW72" s="20"/>
      <c r="BX72" s="20"/>
      <c r="BY72" s="20"/>
      <c r="BZ72" s="20"/>
      <c r="CA72" s="20"/>
      <c r="CB72" s="20"/>
      <c r="CC72" s="20"/>
      <c r="CD72" s="75"/>
    </row>
    <row r="73" spans="1:82" x14ac:dyDescent="0.25">
      <c r="A73" s="74"/>
      <c r="B73" s="20"/>
      <c r="C73" s="20"/>
      <c r="D73" s="20"/>
      <c r="E73" s="20"/>
      <c r="F73" s="20"/>
      <c r="G73" s="20"/>
      <c r="H73" s="20"/>
      <c r="I73" s="20"/>
      <c r="J73" s="20"/>
      <c r="K73" s="20"/>
      <c r="L73" s="20"/>
      <c r="M73" s="20"/>
      <c r="N73" s="20"/>
      <c r="O73" s="20"/>
      <c r="P73" s="20"/>
      <c r="Q73" s="20"/>
      <c r="R73" s="20"/>
      <c r="S73" s="20"/>
      <c r="T73" s="20"/>
      <c r="U73" s="20"/>
      <c r="V73" s="66">
        <v>80</v>
      </c>
      <c r="W73" s="56"/>
      <c r="X73" s="67"/>
      <c r="Y73" s="20"/>
      <c r="Z73" s="20"/>
      <c r="AA73" s="20"/>
      <c r="AB73" s="20"/>
      <c r="AC73" s="20"/>
      <c r="AD73" s="20"/>
      <c r="AE73" s="20"/>
      <c r="AF73" s="20"/>
      <c r="AG73" s="20"/>
      <c r="AH73" s="20"/>
      <c r="AI73" s="20"/>
      <c r="AJ73" s="20"/>
      <c r="AK73" s="20"/>
      <c r="AL73" s="20"/>
      <c r="AM73" s="20"/>
      <c r="AN73" s="20"/>
      <c r="AO73" s="20"/>
      <c r="AP73" s="20"/>
      <c r="AQ73" s="20"/>
      <c r="AR73" s="20"/>
      <c r="AS73" s="20"/>
      <c r="AT73" s="20"/>
      <c r="AU73" s="20"/>
      <c r="AV73" s="20"/>
      <c r="AW73" s="20"/>
      <c r="AX73" s="20"/>
      <c r="AY73" s="20"/>
      <c r="AZ73" s="20"/>
      <c r="BA73" s="20"/>
      <c r="BB73" s="20"/>
      <c r="BC73" s="20"/>
      <c r="BD73" s="20"/>
      <c r="BE73" s="20"/>
      <c r="BF73" s="20"/>
      <c r="BG73" s="20"/>
      <c r="BH73" s="20"/>
      <c r="BI73" s="20"/>
      <c r="BJ73" s="20"/>
      <c r="BK73" s="20"/>
      <c r="BL73" s="20"/>
      <c r="BM73" s="20"/>
      <c r="BN73" s="20"/>
      <c r="BO73" s="20"/>
      <c r="BP73" s="20"/>
      <c r="BQ73" s="20"/>
      <c r="BR73" s="20"/>
      <c r="BS73" s="20"/>
      <c r="BT73" s="20"/>
      <c r="BU73" s="20"/>
      <c r="BV73" s="20"/>
      <c r="BW73" s="20"/>
      <c r="BX73" s="20"/>
      <c r="BY73" s="20"/>
      <c r="BZ73" s="20"/>
      <c r="CA73" s="20"/>
      <c r="CB73" s="20"/>
      <c r="CC73" s="20"/>
      <c r="CD73" s="75"/>
    </row>
    <row r="74" spans="1:82" x14ac:dyDescent="0.25">
      <c r="A74" s="77"/>
      <c r="B74" s="78"/>
      <c r="C74" s="78"/>
      <c r="D74" s="78"/>
      <c r="E74" s="78"/>
      <c r="F74" s="78"/>
      <c r="G74" s="78"/>
      <c r="H74" s="78"/>
      <c r="I74" s="78"/>
      <c r="J74" s="78"/>
      <c r="K74" s="78"/>
      <c r="L74" s="78"/>
      <c r="M74" s="78"/>
      <c r="N74" s="78"/>
      <c r="O74" s="78"/>
      <c r="P74" s="78"/>
      <c r="Q74" s="78"/>
      <c r="R74" s="78"/>
      <c r="S74" s="78"/>
      <c r="T74" s="78"/>
      <c r="U74" s="78"/>
      <c r="V74" s="78"/>
      <c r="W74" s="78"/>
      <c r="X74" s="78"/>
      <c r="Y74" s="78"/>
      <c r="Z74" s="78"/>
      <c r="AA74" s="78"/>
      <c r="AB74" s="78"/>
      <c r="AC74" s="78"/>
      <c r="AD74" s="78"/>
      <c r="AE74" s="78"/>
      <c r="AF74" s="78"/>
      <c r="AG74" s="78"/>
      <c r="AH74" s="78"/>
      <c r="AI74" s="78"/>
      <c r="AJ74" s="78"/>
      <c r="AK74" s="78"/>
      <c r="AL74" s="78"/>
      <c r="AM74" s="78"/>
      <c r="AN74" s="78"/>
      <c r="AO74" s="78"/>
      <c r="AP74" s="78"/>
      <c r="AQ74" s="78"/>
      <c r="AR74" s="78"/>
      <c r="AS74" s="78"/>
      <c r="AT74" s="78"/>
      <c r="AU74" s="78"/>
      <c r="AV74" s="78"/>
      <c r="AW74" s="78"/>
      <c r="AX74" s="78"/>
      <c r="AY74" s="78"/>
      <c r="AZ74" s="78"/>
      <c r="BA74" s="78"/>
      <c r="BB74" s="78"/>
      <c r="BC74" s="78"/>
      <c r="BD74" s="78"/>
      <c r="BE74" s="78"/>
      <c r="BF74" s="78"/>
      <c r="BG74" s="78"/>
      <c r="BH74" s="78"/>
      <c r="BI74" s="78"/>
      <c r="BJ74" s="78"/>
      <c r="BK74" s="78"/>
      <c r="BL74" s="78"/>
      <c r="BM74" s="78"/>
      <c r="BN74" s="78"/>
      <c r="BO74" s="78"/>
      <c r="BP74" s="78"/>
      <c r="BQ74" s="78"/>
      <c r="BR74" s="78"/>
      <c r="BS74" s="78"/>
      <c r="BT74" s="78"/>
      <c r="BU74" s="78"/>
      <c r="BV74" s="78"/>
      <c r="BW74" s="78"/>
      <c r="BX74" s="78"/>
      <c r="BY74" s="78"/>
      <c r="BZ74" s="78"/>
      <c r="CA74" s="78"/>
      <c r="CB74" s="78"/>
      <c r="CC74" s="78"/>
      <c r="CD74" s="79"/>
    </row>
  </sheetData>
  <mergeCells count="18">
    <mergeCell ref="AB24:AF29"/>
    <mergeCell ref="D9:K9"/>
    <mergeCell ref="D10:K16"/>
    <mergeCell ref="C18:K18"/>
    <mergeCell ref="C19:K20"/>
    <mergeCell ref="C21:K21"/>
    <mergeCell ref="D5:K5"/>
    <mergeCell ref="V5:Z5"/>
    <mergeCell ref="AB5:AD5"/>
    <mergeCell ref="D6:K7"/>
    <mergeCell ref="V6:X6"/>
    <mergeCell ref="Y6:Z6"/>
    <mergeCell ref="D32:K32"/>
    <mergeCell ref="D33:K36"/>
    <mergeCell ref="A38:K38"/>
    <mergeCell ref="A39:K40"/>
    <mergeCell ref="D23:K23"/>
    <mergeCell ref="D24:K30"/>
  </mergeCells>
  <dataValidations count="1">
    <dataValidation type="decimal" allowBlank="1" showInputMessage="1" showErrorMessage="1" sqref="B30 B24:B28 C24:C29 B36 B33:B34 C33:C35" xr:uid="{A2C5F033-C4B6-4C7B-A3DE-8F12D0892A4C}">
      <formula1>0</formula1>
      <formula2>100</formula2>
    </dataValidation>
  </dataValidations>
  <pageMargins left="0.7" right="0.7" top="0.75" bottom="0.75" header="0.3" footer="0.3"/>
  <pageSetup orientation="portrait" horizontalDpi="300" verticalDpi="300"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F94FD1-41BC-4EE4-869E-7A2293E1914A}">
  <dimension ref="A1:R15"/>
  <sheetViews>
    <sheetView zoomScaleNormal="100" workbookViewId="0">
      <selection activeCell="P24" sqref="P24"/>
    </sheetView>
  </sheetViews>
  <sheetFormatPr defaultRowHeight="15" x14ac:dyDescent="0.25"/>
  <cols>
    <col min="1" max="1" width="4.7109375" customWidth="1"/>
    <col min="2" max="2" width="30.7109375" customWidth="1"/>
    <col min="3" max="14" width="4.7109375" customWidth="1"/>
    <col min="15" max="15" width="2.7109375" customWidth="1"/>
    <col min="17" max="17" width="64.7109375" customWidth="1"/>
    <col min="18" max="18" width="2.7109375" customWidth="1"/>
  </cols>
  <sheetData>
    <row r="1" spans="1:18" ht="15.75" thickBot="1" x14ac:dyDescent="0.3">
      <c r="A1" s="341"/>
      <c r="B1" s="342"/>
      <c r="C1" s="343" t="s">
        <v>240</v>
      </c>
      <c r="D1" s="344"/>
      <c r="E1" s="344"/>
      <c r="F1" s="344"/>
      <c r="G1" s="344"/>
      <c r="H1" s="345"/>
      <c r="I1" s="343" t="s">
        <v>239</v>
      </c>
      <c r="J1" s="344"/>
      <c r="K1" s="344"/>
      <c r="L1" s="344"/>
      <c r="M1" s="344"/>
      <c r="N1" s="345"/>
      <c r="O1" s="97"/>
      <c r="P1" s="290" t="s">
        <v>11</v>
      </c>
      <c r="Q1" s="290"/>
      <c r="R1" s="98"/>
    </row>
    <row r="2" spans="1:18" ht="144.94999999999999" customHeight="1" thickBot="1" x14ac:dyDescent="0.3">
      <c r="A2" s="80"/>
      <c r="B2" s="86"/>
      <c r="C2" s="90" t="s">
        <v>77</v>
      </c>
      <c r="D2" s="91" t="s">
        <v>315</v>
      </c>
      <c r="E2" s="91" t="s">
        <v>78</v>
      </c>
      <c r="F2" s="91" t="s">
        <v>309</v>
      </c>
      <c r="G2" s="91" t="s">
        <v>83</v>
      </c>
      <c r="H2" s="92" t="s">
        <v>138</v>
      </c>
      <c r="I2" s="93" t="s">
        <v>77</v>
      </c>
      <c r="J2" s="91" t="s">
        <v>315</v>
      </c>
      <c r="K2" s="94" t="s">
        <v>78</v>
      </c>
      <c r="L2" s="91" t="s">
        <v>309</v>
      </c>
      <c r="M2" s="94" t="s">
        <v>303</v>
      </c>
      <c r="N2" s="95" t="s">
        <v>81</v>
      </c>
      <c r="O2" s="20"/>
      <c r="P2" s="346" t="s">
        <v>149</v>
      </c>
      <c r="Q2" s="347"/>
      <c r="R2" s="75"/>
    </row>
    <row r="3" spans="1:18" x14ac:dyDescent="0.25">
      <c r="A3" s="338" t="s">
        <v>240</v>
      </c>
      <c r="B3" s="99" t="s">
        <v>77</v>
      </c>
      <c r="C3" s="87">
        <v>0</v>
      </c>
      <c r="D3" s="81">
        <v>0</v>
      </c>
      <c r="E3" s="81">
        <v>0</v>
      </c>
      <c r="F3" s="81">
        <v>0</v>
      </c>
      <c r="G3" s="81">
        <v>0</v>
      </c>
      <c r="H3" s="82">
        <v>1</v>
      </c>
      <c r="I3" s="87">
        <v>2</v>
      </c>
      <c r="J3" s="81">
        <v>1</v>
      </c>
      <c r="K3" s="81">
        <v>1</v>
      </c>
      <c r="L3" s="81">
        <v>1</v>
      </c>
      <c r="M3" s="81">
        <v>1</v>
      </c>
      <c r="N3" s="82">
        <v>1</v>
      </c>
      <c r="O3" s="20"/>
      <c r="P3" s="20"/>
      <c r="Q3" s="20"/>
      <c r="R3" s="75"/>
    </row>
    <row r="4" spans="1:18" x14ac:dyDescent="0.25">
      <c r="A4" s="339"/>
      <c r="B4" s="100" t="s">
        <v>315</v>
      </c>
      <c r="C4" s="88">
        <v>0</v>
      </c>
      <c r="D4" s="48">
        <v>0</v>
      </c>
      <c r="E4" s="48">
        <v>0</v>
      </c>
      <c r="F4" s="48">
        <v>0</v>
      </c>
      <c r="G4" s="48">
        <v>0</v>
      </c>
      <c r="H4" s="83">
        <v>1</v>
      </c>
      <c r="I4" s="88">
        <v>1</v>
      </c>
      <c r="J4" s="48">
        <v>2</v>
      </c>
      <c r="K4" s="48">
        <v>1</v>
      </c>
      <c r="L4" s="48">
        <v>1</v>
      </c>
      <c r="M4" s="48">
        <v>1</v>
      </c>
      <c r="N4" s="83">
        <v>1</v>
      </c>
      <c r="O4" s="20"/>
      <c r="P4" s="348" t="s">
        <v>148</v>
      </c>
      <c r="Q4" s="349"/>
      <c r="R4" s="75"/>
    </row>
    <row r="5" spans="1:18" x14ac:dyDescent="0.25">
      <c r="A5" s="339"/>
      <c r="B5" s="100" t="s">
        <v>78</v>
      </c>
      <c r="C5" s="88">
        <v>0</v>
      </c>
      <c r="D5" s="48">
        <v>0</v>
      </c>
      <c r="E5" s="48">
        <v>0</v>
      </c>
      <c r="F5" s="48">
        <v>0</v>
      </c>
      <c r="G5" s="48">
        <v>0</v>
      </c>
      <c r="H5" s="83">
        <v>1</v>
      </c>
      <c r="I5" s="88">
        <v>1</v>
      </c>
      <c r="J5" s="48">
        <v>1</v>
      </c>
      <c r="K5" s="48">
        <v>2</v>
      </c>
      <c r="L5" s="48">
        <v>1</v>
      </c>
      <c r="M5" s="48">
        <v>1</v>
      </c>
      <c r="N5" s="83">
        <v>1</v>
      </c>
      <c r="O5" s="20"/>
      <c r="P5" s="96">
        <v>0</v>
      </c>
      <c r="Q5" s="8" t="s">
        <v>145</v>
      </c>
      <c r="R5" s="75"/>
    </row>
    <row r="6" spans="1:18" x14ac:dyDescent="0.25">
      <c r="A6" s="339"/>
      <c r="B6" s="100" t="s">
        <v>309</v>
      </c>
      <c r="C6" s="88">
        <v>0</v>
      </c>
      <c r="D6" s="48">
        <v>0</v>
      </c>
      <c r="E6" s="48">
        <v>0</v>
      </c>
      <c r="F6" s="48">
        <v>0</v>
      </c>
      <c r="G6" s="48">
        <v>0</v>
      </c>
      <c r="H6" s="83">
        <v>1</v>
      </c>
      <c r="I6" s="88">
        <v>1</v>
      </c>
      <c r="J6" s="48">
        <v>1</v>
      </c>
      <c r="K6" s="48">
        <v>1</v>
      </c>
      <c r="L6" s="48">
        <v>2</v>
      </c>
      <c r="M6" s="48">
        <v>1</v>
      </c>
      <c r="N6" s="83">
        <v>1</v>
      </c>
      <c r="O6" s="20"/>
      <c r="P6" s="96">
        <v>1</v>
      </c>
      <c r="Q6" s="8" t="s">
        <v>146</v>
      </c>
      <c r="R6" s="75"/>
    </row>
    <row r="7" spans="1:18" x14ac:dyDescent="0.25">
      <c r="A7" s="339"/>
      <c r="B7" s="100" t="s">
        <v>83</v>
      </c>
      <c r="C7" s="88">
        <v>0</v>
      </c>
      <c r="D7" s="48">
        <v>0</v>
      </c>
      <c r="E7" s="48">
        <v>0</v>
      </c>
      <c r="F7" s="48">
        <v>0</v>
      </c>
      <c r="G7" s="48">
        <v>0</v>
      </c>
      <c r="H7" s="83">
        <v>1</v>
      </c>
      <c r="I7" s="88">
        <v>1</v>
      </c>
      <c r="J7" s="48">
        <v>1</v>
      </c>
      <c r="K7" s="48">
        <v>1</v>
      </c>
      <c r="L7" s="48">
        <v>1</v>
      </c>
      <c r="M7" s="48">
        <v>2</v>
      </c>
      <c r="N7" s="83">
        <v>1</v>
      </c>
      <c r="O7" s="20"/>
      <c r="P7" s="96">
        <v>2</v>
      </c>
      <c r="Q7" s="8" t="s">
        <v>147</v>
      </c>
      <c r="R7" s="75"/>
    </row>
    <row r="8" spans="1:18" ht="15.75" thickBot="1" x14ac:dyDescent="0.3">
      <c r="A8" s="340"/>
      <c r="B8" s="101" t="s">
        <v>138</v>
      </c>
      <c r="C8" s="89">
        <v>1</v>
      </c>
      <c r="D8" s="84">
        <v>1</v>
      </c>
      <c r="E8" s="84">
        <v>1</v>
      </c>
      <c r="F8" s="84">
        <v>1</v>
      </c>
      <c r="G8" s="84">
        <v>1</v>
      </c>
      <c r="H8" s="85">
        <v>2</v>
      </c>
      <c r="I8" s="89">
        <v>1</v>
      </c>
      <c r="J8" s="84">
        <v>1</v>
      </c>
      <c r="K8" s="84">
        <v>1</v>
      </c>
      <c r="L8" s="84">
        <v>1</v>
      </c>
      <c r="M8" s="84">
        <v>1</v>
      </c>
      <c r="N8" s="85">
        <v>2</v>
      </c>
      <c r="O8" s="20"/>
      <c r="P8" s="20"/>
      <c r="Q8" s="20"/>
      <c r="R8" s="75"/>
    </row>
    <row r="9" spans="1:18" x14ac:dyDescent="0.25">
      <c r="A9" s="338" t="s">
        <v>239</v>
      </c>
      <c r="B9" s="99" t="s">
        <v>77</v>
      </c>
      <c r="C9" s="87">
        <v>2</v>
      </c>
      <c r="D9" s="81">
        <v>1</v>
      </c>
      <c r="E9" s="81">
        <v>1</v>
      </c>
      <c r="F9" s="81">
        <v>1</v>
      </c>
      <c r="G9" s="81">
        <v>1</v>
      </c>
      <c r="H9" s="82">
        <v>1</v>
      </c>
      <c r="I9" s="87">
        <v>0</v>
      </c>
      <c r="J9" s="81">
        <v>0</v>
      </c>
      <c r="K9" s="81">
        <v>0</v>
      </c>
      <c r="L9" s="81">
        <v>0</v>
      </c>
      <c r="M9" s="81">
        <v>0</v>
      </c>
      <c r="N9" s="82">
        <v>0</v>
      </c>
      <c r="O9" s="20"/>
      <c r="P9" s="20"/>
      <c r="Q9" s="20"/>
      <c r="R9" s="75"/>
    </row>
    <row r="10" spans="1:18" x14ac:dyDescent="0.25">
      <c r="A10" s="339"/>
      <c r="B10" s="100" t="s">
        <v>315</v>
      </c>
      <c r="C10" s="88">
        <v>1</v>
      </c>
      <c r="D10" s="48">
        <v>2</v>
      </c>
      <c r="E10" s="48">
        <v>1</v>
      </c>
      <c r="F10" s="48">
        <v>1</v>
      </c>
      <c r="G10" s="48">
        <v>1</v>
      </c>
      <c r="H10" s="83">
        <v>1</v>
      </c>
      <c r="I10" s="88">
        <v>0</v>
      </c>
      <c r="J10" s="48">
        <v>0</v>
      </c>
      <c r="K10" s="48">
        <v>0</v>
      </c>
      <c r="L10" s="48">
        <v>0</v>
      </c>
      <c r="M10" s="48">
        <v>0</v>
      </c>
      <c r="N10" s="83">
        <v>0</v>
      </c>
      <c r="O10" s="20"/>
      <c r="P10" s="20"/>
      <c r="Q10" s="20"/>
      <c r="R10" s="75"/>
    </row>
    <row r="11" spans="1:18" x14ac:dyDescent="0.25">
      <c r="A11" s="339"/>
      <c r="B11" s="100" t="s">
        <v>78</v>
      </c>
      <c r="C11" s="88">
        <v>1</v>
      </c>
      <c r="D11" s="48">
        <v>1</v>
      </c>
      <c r="E11" s="48">
        <v>2</v>
      </c>
      <c r="F11" s="48">
        <v>1</v>
      </c>
      <c r="G11" s="48">
        <v>1</v>
      </c>
      <c r="H11" s="83">
        <v>1</v>
      </c>
      <c r="I11" s="88">
        <v>0</v>
      </c>
      <c r="J11" s="48">
        <v>0</v>
      </c>
      <c r="K11" s="48">
        <v>0</v>
      </c>
      <c r="L11" s="48">
        <v>0</v>
      </c>
      <c r="M11" s="48">
        <v>0</v>
      </c>
      <c r="N11" s="83">
        <v>0</v>
      </c>
      <c r="O11" s="20"/>
      <c r="P11" s="20"/>
      <c r="Q11" s="20"/>
      <c r="R11" s="75"/>
    </row>
    <row r="12" spans="1:18" x14ac:dyDescent="0.25">
      <c r="A12" s="339"/>
      <c r="B12" s="100" t="s">
        <v>309</v>
      </c>
      <c r="C12" s="88">
        <v>1</v>
      </c>
      <c r="D12" s="48">
        <v>1</v>
      </c>
      <c r="E12" s="48">
        <v>1</v>
      </c>
      <c r="F12" s="48">
        <v>2</v>
      </c>
      <c r="G12" s="48">
        <v>1</v>
      </c>
      <c r="H12" s="83">
        <v>1</v>
      </c>
      <c r="I12" s="88">
        <v>0</v>
      </c>
      <c r="J12" s="48">
        <v>0</v>
      </c>
      <c r="K12" s="48">
        <v>0</v>
      </c>
      <c r="L12" s="48">
        <v>0</v>
      </c>
      <c r="M12" s="48">
        <v>0</v>
      </c>
      <c r="N12" s="83">
        <v>0</v>
      </c>
      <c r="O12" s="20"/>
      <c r="P12" s="20"/>
      <c r="Q12" s="20"/>
      <c r="R12" s="75"/>
    </row>
    <row r="13" spans="1:18" x14ac:dyDescent="0.25">
      <c r="A13" s="339"/>
      <c r="B13" s="100" t="s">
        <v>303</v>
      </c>
      <c r="C13" s="88">
        <v>1</v>
      </c>
      <c r="D13" s="48">
        <v>1</v>
      </c>
      <c r="E13" s="48">
        <v>1</v>
      </c>
      <c r="F13" s="48">
        <v>1</v>
      </c>
      <c r="G13" s="48">
        <v>2</v>
      </c>
      <c r="H13" s="83">
        <v>1</v>
      </c>
      <c r="I13" s="88">
        <v>0</v>
      </c>
      <c r="J13" s="48">
        <v>0</v>
      </c>
      <c r="K13" s="48">
        <v>0</v>
      </c>
      <c r="L13" s="48">
        <v>0</v>
      </c>
      <c r="M13" s="48">
        <v>0</v>
      </c>
      <c r="N13" s="83">
        <v>0</v>
      </c>
      <c r="O13" s="20"/>
      <c r="P13" s="20"/>
      <c r="Q13" s="20"/>
      <c r="R13" s="75"/>
    </row>
    <row r="14" spans="1:18" ht="15.75" thickBot="1" x14ac:dyDescent="0.3">
      <c r="A14" s="340"/>
      <c r="B14" s="101" t="s">
        <v>81</v>
      </c>
      <c r="C14" s="89">
        <v>1</v>
      </c>
      <c r="D14" s="84">
        <v>1</v>
      </c>
      <c r="E14" s="84">
        <v>1</v>
      </c>
      <c r="F14" s="84">
        <v>1</v>
      </c>
      <c r="G14" s="84">
        <v>1</v>
      </c>
      <c r="H14" s="85">
        <v>2</v>
      </c>
      <c r="I14" s="89">
        <v>0</v>
      </c>
      <c r="J14" s="84">
        <v>0</v>
      </c>
      <c r="K14" s="84">
        <v>0</v>
      </c>
      <c r="L14" s="84">
        <v>0</v>
      </c>
      <c r="M14" s="84">
        <v>0</v>
      </c>
      <c r="N14" s="85">
        <v>2</v>
      </c>
      <c r="O14" s="20"/>
      <c r="P14" s="20"/>
      <c r="Q14" s="20"/>
      <c r="R14" s="75"/>
    </row>
    <row r="15" spans="1:18" x14ac:dyDescent="0.25">
      <c r="A15" s="77"/>
      <c r="B15" s="78"/>
      <c r="C15" s="78"/>
      <c r="D15" s="78"/>
      <c r="E15" s="78"/>
      <c r="F15" s="78"/>
      <c r="G15" s="78"/>
      <c r="H15" s="78"/>
      <c r="I15" s="78"/>
      <c r="J15" s="78"/>
      <c r="K15" s="78"/>
      <c r="L15" s="78"/>
      <c r="M15" s="78"/>
      <c r="N15" s="78"/>
      <c r="O15" s="78"/>
      <c r="P15" s="78"/>
      <c r="Q15" s="78"/>
      <c r="R15" s="79"/>
    </row>
  </sheetData>
  <mergeCells count="8">
    <mergeCell ref="A9:A14"/>
    <mergeCell ref="A1:B1"/>
    <mergeCell ref="C1:H1"/>
    <mergeCell ref="I1:N1"/>
    <mergeCell ref="P1:Q1"/>
    <mergeCell ref="P2:Q2"/>
    <mergeCell ref="A3:A8"/>
    <mergeCell ref="P4:Q4"/>
  </mergeCells>
  <conditionalFormatting sqref="C3:N14">
    <cfRule type="cellIs" dxfId="6" priority="4" operator="equal">
      <formula>2</formula>
    </cfRule>
    <cfRule type="cellIs" dxfId="5" priority="5" operator="equal">
      <formula>1</formula>
    </cfRule>
    <cfRule type="cellIs" dxfId="4" priority="6" operator="equal">
      <formula>0</formula>
    </cfRule>
  </conditionalFormatting>
  <conditionalFormatting sqref="P5:P7">
    <cfRule type="cellIs" dxfId="3" priority="1" operator="equal">
      <formula>2</formula>
    </cfRule>
    <cfRule type="cellIs" dxfId="2" priority="2" operator="equal">
      <formula>1</formula>
    </cfRule>
    <cfRule type="cellIs" dxfId="1" priority="3" operator="equal">
      <formula>0</formula>
    </cfRule>
  </conditionalFormatting>
  <dataValidations count="1">
    <dataValidation type="list" allowBlank="1" showInputMessage="1" showErrorMessage="1" sqref="C3:N14" xr:uid="{2C34602F-6B65-42E4-9A06-FED489ACFA2B}">
      <formula1>$P$5:$P$7</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D12364-2F53-414A-8C29-3481D468D6F6}">
  <dimension ref="A1:CE19"/>
  <sheetViews>
    <sheetView zoomScaleNormal="100" workbookViewId="0">
      <selection activeCell="J35" sqref="J35"/>
    </sheetView>
  </sheetViews>
  <sheetFormatPr defaultRowHeight="15" x14ac:dyDescent="0.25"/>
  <cols>
    <col min="1" max="1" width="50.7109375" customWidth="1"/>
    <col min="2" max="82" width="8.7109375" customWidth="1"/>
  </cols>
  <sheetData>
    <row r="1" spans="1:83" x14ac:dyDescent="0.25">
      <c r="A1" s="3" t="s">
        <v>217</v>
      </c>
      <c r="B1" s="127" t="s">
        <v>107</v>
      </c>
      <c r="C1" s="97"/>
      <c r="D1" s="97"/>
      <c r="E1" s="97"/>
      <c r="F1" s="97"/>
      <c r="G1" s="97"/>
      <c r="H1" s="97"/>
      <c r="I1" s="97"/>
      <c r="J1" s="97"/>
      <c r="K1" s="97"/>
      <c r="L1" s="97"/>
      <c r="M1" s="97"/>
      <c r="N1" s="97"/>
      <c r="O1" s="97"/>
      <c r="P1" s="97"/>
      <c r="Q1" s="97"/>
      <c r="R1" s="97"/>
      <c r="S1" s="97"/>
      <c r="T1" s="97"/>
      <c r="U1" s="97"/>
      <c r="V1" s="97"/>
      <c r="W1" s="97"/>
      <c r="X1" s="97"/>
      <c r="Y1" s="97"/>
      <c r="Z1" s="97"/>
      <c r="AA1" s="97"/>
      <c r="AB1" s="97"/>
      <c r="AC1" s="97"/>
      <c r="AD1" s="97"/>
      <c r="AE1" s="97"/>
      <c r="AF1" s="97"/>
      <c r="AG1" s="97"/>
      <c r="AH1" s="97"/>
      <c r="AI1" s="97"/>
      <c r="AJ1" s="97"/>
      <c r="AK1" s="97"/>
      <c r="AL1" s="97"/>
      <c r="AM1" s="97"/>
      <c r="AN1" s="97"/>
      <c r="AO1" s="97"/>
      <c r="AP1" s="97"/>
      <c r="AQ1" s="97"/>
      <c r="AR1" s="97"/>
      <c r="AS1" s="97"/>
      <c r="AT1" s="97"/>
      <c r="AU1" s="97"/>
      <c r="AV1" s="97"/>
      <c r="AW1" s="97"/>
      <c r="AX1" s="97"/>
      <c r="AY1" s="97"/>
      <c r="AZ1" s="97"/>
      <c r="BA1" s="97"/>
      <c r="BB1" s="97"/>
      <c r="BC1" s="97"/>
      <c r="BD1" s="97"/>
      <c r="BE1" s="97"/>
      <c r="BF1" s="97"/>
      <c r="BG1" s="97"/>
      <c r="BH1" s="97"/>
      <c r="BI1" s="97"/>
      <c r="BJ1" s="97"/>
      <c r="BK1" s="97"/>
      <c r="BL1" s="97"/>
      <c r="BM1" s="97"/>
      <c r="BN1" s="97"/>
      <c r="BO1" s="97"/>
      <c r="BP1" s="97"/>
      <c r="BQ1" s="97"/>
      <c r="BR1" s="97"/>
      <c r="BS1" s="97"/>
      <c r="BT1" s="97"/>
      <c r="BU1" s="97"/>
      <c r="BV1" s="97"/>
      <c r="BW1" s="97"/>
      <c r="BX1" s="97"/>
      <c r="BY1" s="97"/>
      <c r="BZ1" s="97"/>
      <c r="CA1" s="97"/>
      <c r="CB1" s="97"/>
      <c r="CC1" s="97"/>
      <c r="CD1" s="97"/>
      <c r="CE1" s="98"/>
    </row>
    <row r="2" spans="1:83" x14ac:dyDescent="0.25">
      <c r="A2" s="8" t="s">
        <v>241</v>
      </c>
      <c r="B2" s="69">
        <v>70</v>
      </c>
      <c r="C2" s="20"/>
      <c r="D2" s="20"/>
      <c r="E2" s="20"/>
      <c r="F2" s="20"/>
      <c r="G2" s="20"/>
      <c r="H2" s="20"/>
      <c r="I2" s="20"/>
      <c r="J2" s="20"/>
      <c r="K2" s="20"/>
      <c r="L2" s="20"/>
      <c r="M2" s="20"/>
      <c r="N2" s="20"/>
      <c r="O2" s="20"/>
      <c r="P2" s="20"/>
      <c r="Q2" s="20"/>
      <c r="R2" s="20"/>
      <c r="S2" s="20"/>
      <c r="T2" s="20"/>
      <c r="U2" s="20"/>
      <c r="V2" s="20"/>
      <c r="W2" s="20"/>
      <c r="X2" s="20"/>
      <c r="Y2" s="20"/>
      <c r="Z2" s="20"/>
      <c r="AA2" s="20"/>
      <c r="AB2" s="20"/>
      <c r="AC2" s="20"/>
      <c r="AD2" s="20"/>
      <c r="AE2" s="20"/>
      <c r="AF2" s="20"/>
      <c r="AG2" s="20"/>
      <c r="AH2" s="20"/>
      <c r="AI2" s="20"/>
      <c r="AJ2" s="20"/>
      <c r="AK2" s="20"/>
      <c r="AL2" s="20"/>
      <c r="AM2" s="20"/>
      <c r="AN2" s="20"/>
      <c r="AO2" s="20"/>
      <c r="AP2" s="20"/>
      <c r="AQ2" s="20"/>
      <c r="AR2" s="20"/>
      <c r="AS2" s="20"/>
      <c r="AT2" s="20"/>
      <c r="AU2" s="20"/>
      <c r="AV2" s="20"/>
      <c r="AW2" s="20"/>
      <c r="AX2" s="20"/>
      <c r="AY2" s="20"/>
      <c r="AZ2" s="20"/>
      <c r="BA2" s="20"/>
      <c r="BB2" s="20"/>
      <c r="BC2" s="20"/>
      <c r="BD2" s="20"/>
      <c r="BE2" s="20"/>
      <c r="BF2" s="20"/>
      <c r="BG2" s="20"/>
      <c r="BH2" s="20"/>
      <c r="BI2" s="20"/>
      <c r="BJ2" s="20"/>
      <c r="BK2" s="20"/>
      <c r="BL2" s="20"/>
      <c r="BM2" s="20"/>
      <c r="BN2" s="20"/>
      <c r="BO2" s="20"/>
      <c r="BP2" s="20"/>
      <c r="BQ2" s="20"/>
      <c r="BR2" s="20"/>
      <c r="BS2" s="20"/>
      <c r="BT2" s="20"/>
      <c r="BU2" s="20"/>
      <c r="BV2" s="20"/>
      <c r="BW2" s="20"/>
      <c r="BX2" s="20"/>
      <c r="BY2" s="20"/>
      <c r="BZ2" s="20"/>
      <c r="CA2" s="20"/>
      <c r="CB2" s="20"/>
      <c r="CC2" s="20"/>
      <c r="CD2" s="20"/>
      <c r="CE2" s="75"/>
    </row>
    <row r="3" spans="1:83" x14ac:dyDescent="0.25">
      <c r="A3" s="8" t="s">
        <v>218</v>
      </c>
      <c r="B3" s="69">
        <v>20</v>
      </c>
      <c r="C3" s="20"/>
      <c r="D3" s="20"/>
      <c r="E3" s="20"/>
      <c r="F3" s="20"/>
      <c r="G3" s="20"/>
      <c r="H3" s="20"/>
      <c r="I3" s="20"/>
      <c r="J3" s="20"/>
      <c r="K3" s="20"/>
      <c r="L3" s="20"/>
      <c r="M3" s="20"/>
      <c r="N3" s="20"/>
      <c r="O3" s="20"/>
      <c r="P3" s="20"/>
      <c r="Q3" s="20"/>
      <c r="R3" s="20"/>
      <c r="S3" s="20"/>
      <c r="T3" s="20"/>
      <c r="U3" s="20"/>
      <c r="V3" s="20"/>
      <c r="W3" s="20"/>
      <c r="X3" s="20"/>
      <c r="Y3" s="20"/>
      <c r="Z3" s="20"/>
      <c r="AA3" s="20"/>
      <c r="AB3" s="20"/>
      <c r="AC3" s="20"/>
      <c r="AD3" s="20"/>
      <c r="AE3" s="20"/>
      <c r="AF3" s="20"/>
      <c r="AG3" s="20"/>
      <c r="AH3" s="20"/>
      <c r="AI3" s="20"/>
      <c r="AJ3" s="20"/>
      <c r="AK3" s="20"/>
      <c r="AL3" s="20"/>
      <c r="AM3" s="20"/>
      <c r="AN3" s="20"/>
      <c r="AO3" s="20"/>
      <c r="AP3" s="20"/>
      <c r="AQ3" s="20"/>
      <c r="AR3" s="20"/>
      <c r="AS3" s="20"/>
      <c r="AT3" s="20"/>
      <c r="AU3" s="20"/>
      <c r="AV3" s="20"/>
      <c r="AW3" s="20"/>
      <c r="AX3" s="20"/>
      <c r="AY3" s="20"/>
      <c r="AZ3" s="20"/>
      <c r="BA3" s="20"/>
      <c r="BB3" s="20"/>
      <c r="BC3" s="20"/>
      <c r="BD3" s="20"/>
      <c r="BE3" s="20"/>
      <c r="BF3" s="20"/>
      <c r="BG3" s="20"/>
      <c r="BH3" s="20"/>
      <c r="BI3" s="20"/>
      <c r="BJ3" s="20"/>
      <c r="BK3" s="20"/>
      <c r="BL3" s="20"/>
      <c r="BM3" s="20"/>
      <c r="BN3" s="20"/>
      <c r="BO3" s="20"/>
      <c r="BP3" s="20"/>
      <c r="BQ3" s="20"/>
      <c r="BR3" s="20"/>
      <c r="BS3" s="20"/>
      <c r="BT3" s="20"/>
      <c r="BU3" s="20"/>
      <c r="BV3" s="20"/>
      <c r="BW3" s="20"/>
      <c r="BX3" s="20"/>
      <c r="BY3" s="20"/>
      <c r="BZ3" s="20"/>
      <c r="CA3" s="20"/>
      <c r="CB3" s="20"/>
      <c r="CC3" s="20"/>
      <c r="CD3" s="20"/>
      <c r="CE3" s="75"/>
    </row>
    <row r="4" spans="1:83" x14ac:dyDescent="0.25">
      <c r="A4" s="8" t="s">
        <v>219</v>
      </c>
      <c r="B4" s="69">
        <v>2</v>
      </c>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c r="AQ4" s="20"/>
      <c r="AR4" s="20"/>
      <c r="AS4" s="20"/>
      <c r="AT4" s="20"/>
      <c r="AU4" s="20"/>
      <c r="AV4" s="20"/>
      <c r="AW4" s="20"/>
      <c r="AX4" s="20"/>
      <c r="AY4" s="20"/>
      <c r="AZ4" s="20"/>
      <c r="BA4" s="20"/>
      <c r="BB4" s="20"/>
      <c r="BC4" s="20"/>
      <c r="BD4" s="20"/>
      <c r="BE4" s="20"/>
      <c r="BF4" s="20"/>
      <c r="BG4" s="20"/>
      <c r="BH4" s="20"/>
      <c r="BI4" s="20"/>
      <c r="BJ4" s="20"/>
      <c r="BK4" s="20"/>
      <c r="BL4" s="20"/>
      <c r="BM4" s="20"/>
      <c r="BN4" s="20"/>
      <c r="BO4" s="20"/>
      <c r="BP4" s="20"/>
      <c r="BQ4" s="20"/>
      <c r="BR4" s="20"/>
      <c r="BS4" s="20"/>
      <c r="BT4" s="20"/>
      <c r="BU4" s="20"/>
      <c r="BV4" s="20"/>
      <c r="BW4" s="20"/>
      <c r="BX4" s="20"/>
      <c r="BY4" s="20"/>
      <c r="BZ4" s="20"/>
      <c r="CA4" s="20"/>
      <c r="CB4" s="20"/>
      <c r="CC4" s="20"/>
      <c r="CD4" s="20"/>
      <c r="CE4" s="75"/>
    </row>
    <row r="5" spans="1:83" x14ac:dyDescent="0.25">
      <c r="A5" s="8" t="s">
        <v>220</v>
      </c>
      <c r="B5" s="73">
        <v>15</v>
      </c>
      <c r="C5" s="20"/>
      <c r="D5" s="20"/>
      <c r="E5" s="20"/>
      <c r="F5" s="20"/>
      <c r="G5" s="20"/>
      <c r="H5" s="20"/>
      <c r="I5" s="20"/>
      <c r="J5" s="20"/>
      <c r="K5" s="20"/>
      <c r="L5" s="20"/>
      <c r="M5" s="20"/>
      <c r="N5" s="20"/>
      <c r="O5" s="20"/>
      <c r="P5" s="20"/>
      <c r="Q5" s="20"/>
      <c r="R5" s="20"/>
      <c r="S5" s="20"/>
      <c r="T5" s="20"/>
      <c r="U5" s="20"/>
      <c r="V5" s="20"/>
      <c r="W5" s="20"/>
      <c r="X5" s="20"/>
      <c r="Y5" s="20"/>
      <c r="Z5" s="20"/>
      <c r="AA5" s="20"/>
      <c r="AB5" s="20"/>
      <c r="AC5" s="20"/>
      <c r="AD5" s="20"/>
      <c r="AE5" s="20"/>
      <c r="AF5" s="20"/>
      <c r="AG5" s="20"/>
      <c r="AH5" s="20"/>
      <c r="AI5" s="20"/>
      <c r="AJ5" s="20"/>
      <c r="AK5" s="20"/>
      <c r="AL5" s="20"/>
      <c r="AM5" s="20"/>
      <c r="AN5" s="20"/>
      <c r="AO5" s="20"/>
      <c r="AP5" s="20"/>
      <c r="AQ5" s="20"/>
      <c r="AR5" s="20"/>
      <c r="AS5" s="20"/>
      <c r="AT5" s="20"/>
      <c r="AU5" s="20"/>
      <c r="AV5" s="20"/>
      <c r="AW5" s="20"/>
      <c r="AX5" s="20"/>
      <c r="AY5" s="20"/>
      <c r="AZ5" s="20"/>
      <c r="BA5" s="20"/>
      <c r="BB5" s="20"/>
      <c r="BC5" s="20"/>
      <c r="BD5" s="20"/>
      <c r="BE5" s="20"/>
      <c r="BF5" s="20"/>
      <c r="BG5" s="20"/>
      <c r="BH5" s="20"/>
      <c r="BI5" s="20"/>
      <c r="BJ5" s="20"/>
      <c r="BK5" s="20"/>
      <c r="BL5" s="20"/>
      <c r="BM5" s="20"/>
      <c r="BN5" s="20"/>
      <c r="BO5" s="20"/>
      <c r="BP5" s="20"/>
      <c r="BQ5" s="20"/>
      <c r="BR5" s="20"/>
      <c r="BS5" s="20"/>
      <c r="BT5" s="20"/>
      <c r="BU5" s="20"/>
      <c r="BV5" s="20"/>
      <c r="BW5" s="20"/>
      <c r="BX5" s="20"/>
      <c r="BY5" s="20"/>
      <c r="BZ5" s="20"/>
      <c r="CA5" s="20"/>
      <c r="CB5" s="20"/>
      <c r="CC5" s="20"/>
      <c r="CD5" s="20"/>
      <c r="CE5" s="75"/>
    </row>
    <row r="6" spans="1:83" x14ac:dyDescent="0.25">
      <c r="A6" s="74"/>
      <c r="B6" s="20"/>
      <c r="C6" s="20"/>
      <c r="D6" s="20"/>
      <c r="E6" s="20"/>
      <c r="F6" s="20"/>
      <c r="G6" s="20"/>
      <c r="H6" s="20"/>
      <c r="I6" s="20"/>
      <c r="J6" s="20"/>
      <c r="K6" s="20"/>
      <c r="L6" s="20"/>
      <c r="M6" s="20"/>
      <c r="N6" s="20"/>
      <c r="O6" s="20"/>
      <c r="P6" s="20"/>
      <c r="Q6" s="20"/>
      <c r="R6" s="20"/>
      <c r="S6" s="20"/>
      <c r="T6" s="20"/>
      <c r="U6" s="20"/>
      <c r="V6" s="20"/>
      <c r="W6" s="20"/>
      <c r="X6" s="20"/>
      <c r="Y6" s="20"/>
      <c r="Z6" s="20"/>
      <c r="AA6" s="20"/>
      <c r="AB6" s="20"/>
      <c r="AC6" s="20"/>
      <c r="AD6" s="20"/>
      <c r="AE6" s="20"/>
      <c r="AF6" s="20"/>
      <c r="AG6" s="20"/>
      <c r="AH6" s="20"/>
      <c r="AI6" s="20"/>
      <c r="AJ6" s="20"/>
      <c r="AK6" s="20"/>
      <c r="AL6" s="20"/>
      <c r="AM6" s="20"/>
      <c r="AN6" s="20"/>
      <c r="AO6" s="20"/>
      <c r="AP6" s="20"/>
      <c r="AQ6" s="20"/>
      <c r="AR6" s="20"/>
      <c r="AS6" s="20"/>
      <c r="AT6" s="20"/>
      <c r="AU6" s="20"/>
      <c r="AV6" s="20"/>
      <c r="AW6" s="20"/>
      <c r="AX6" s="20"/>
      <c r="AY6" s="20"/>
      <c r="AZ6" s="20"/>
      <c r="BA6" s="20"/>
      <c r="BB6" s="20"/>
      <c r="BC6" s="20"/>
      <c r="BD6" s="20"/>
      <c r="BE6" s="20"/>
      <c r="BF6" s="20"/>
      <c r="BG6" s="20"/>
      <c r="BH6" s="20"/>
      <c r="BI6" s="20"/>
      <c r="BJ6" s="20"/>
      <c r="BK6" s="20"/>
      <c r="BL6" s="20"/>
      <c r="BM6" s="20"/>
      <c r="BN6" s="20"/>
      <c r="BO6" s="20"/>
      <c r="BP6" s="20"/>
      <c r="BQ6" s="20"/>
      <c r="BR6" s="20"/>
      <c r="BS6" s="20"/>
      <c r="BT6" s="20"/>
      <c r="BU6" s="20"/>
      <c r="BV6" s="20"/>
      <c r="BW6" s="20"/>
      <c r="BX6" s="20"/>
      <c r="BY6" s="20"/>
      <c r="BZ6" s="20"/>
      <c r="CA6" s="20"/>
      <c r="CB6" s="20"/>
      <c r="CC6" s="20"/>
      <c r="CD6" s="20"/>
      <c r="CE6" s="75"/>
    </row>
    <row r="7" spans="1:83" x14ac:dyDescent="0.25">
      <c r="A7" s="3" t="s">
        <v>221</v>
      </c>
      <c r="B7" s="16">
        <v>1970</v>
      </c>
      <c r="C7" s="3">
        <v>1971</v>
      </c>
      <c r="D7" s="3">
        <v>1972</v>
      </c>
      <c r="E7" s="3">
        <v>1973</v>
      </c>
      <c r="F7" s="3">
        <v>1974</v>
      </c>
      <c r="G7" s="3">
        <v>1975</v>
      </c>
      <c r="H7" s="3">
        <v>1976</v>
      </c>
      <c r="I7" s="3">
        <v>1977</v>
      </c>
      <c r="J7" s="3">
        <v>1978</v>
      </c>
      <c r="K7" s="3">
        <v>1979</v>
      </c>
      <c r="L7" s="3">
        <v>1980</v>
      </c>
      <c r="M7" s="3">
        <v>1981</v>
      </c>
      <c r="N7" s="3">
        <v>1982</v>
      </c>
      <c r="O7" s="3">
        <v>1983</v>
      </c>
      <c r="P7" s="3">
        <v>1984</v>
      </c>
      <c r="Q7" s="3">
        <v>1985</v>
      </c>
      <c r="R7" s="3">
        <v>1986</v>
      </c>
      <c r="S7" s="3">
        <v>1987</v>
      </c>
      <c r="T7" s="3">
        <v>1988</v>
      </c>
      <c r="U7" s="3">
        <v>1989</v>
      </c>
      <c r="V7" s="3">
        <v>1990</v>
      </c>
      <c r="W7" s="3">
        <v>1991</v>
      </c>
      <c r="X7" s="3">
        <v>1992</v>
      </c>
      <c r="Y7" s="3">
        <v>1993</v>
      </c>
      <c r="Z7" s="3">
        <v>1994</v>
      </c>
      <c r="AA7" s="3">
        <v>1995</v>
      </c>
      <c r="AB7" s="3">
        <v>1996</v>
      </c>
      <c r="AC7" s="3">
        <v>1997</v>
      </c>
      <c r="AD7" s="3">
        <v>1998</v>
      </c>
      <c r="AE7" s="3">
        <v>1999</v>
      </c>
      <c r="AF7" s="3">
        <v>2000</v>
      </c>
      <c r="AG7" s="3">
        <v>2001</v>
      </c>
      <c r="AH7" s="3">
        <v>2002</v>
      </c>
      <c r="AI7" s="3">
        <v>2003</v>
      </c>
      <c r="AJ7" s="3">
        <v>2004</v>
      </c>
      <c r="AK7" s="3">
        <v>2005</v>
      </c>
      <c r="AL7" s="3">
        <v>2006</v>
      </c>
      <c r="AM7" s="3">
        <v>2007</v>
      </c>
      <c r="AN7" s="3">
        <v>2008</v>
      </c>
      <c r="AO7" s="3">
        <v>2009</v>
      </c>
      <c r="AP7" s="3">
        <v>2010</v>
      </c>
      <c r="AQ7" s="3">
        <v>2011</v>
      </c>
      <c r="AR7" s="3">
        <v>2012</v>
      </c>
      <c r="AS7" s="3">
        <v>2013</v>
      </c>
      <c r="AT7" s="3">
        <v>2014</v>
      </c>
      <c r="AU7" s="3">
        <v>2015</v>
      </c>
      <c r="AV7" s="3">
        <v>2016</v>
      </c>
      <c r="AW7" s="3">
        <v>2017</v>
      </c>
      <c r="AX7" s="3">
        <v>2018</v>
      </c>
      <c r="AY7" s="3">
        <v>2019</v>
      </c>
      <c r="AZ7" s="3">
        <v>2020</v>
      </c>
      <c r="BA7" s="3">
        <v>2021</v>
      </c>
      <c r="BB7" s="3">
        <v>2022</v>
      </c>
      <c r="BC7" s="3">
        <v>2023</v>
      </c>
      <c r="BD7" s="3">
        <v>2024</v>
      </c>
      <c r="BE7" s="3">
        <v>2025</v>
      </c>
      <c r="BF7" s="3">
        <v>2026</v>
      </c>
      <c r="BG7" s="3">
        <v>2027</v>
      </c>
      <c r="BH7" s="3">
        <v>2028</v>
      </c>
      <c r="BI7" s="3">
        <v>2029</v>
      </c>
      <c r="BJ7" s="3">
        <v>2030</v>
      </c>
      <c r="BK7" s="3">
        <v>2031</v>
      </c>
      <c r="BL7" s="3">
        <v>2032</v>
      </c>
      <c r="BM7" s="3">
        <v>2033</v>
      </c>
      <c r="BN7" s="3">
        <v>2034</v>
      </c>
      <c r="BO7" s="3">
        <v>2035</v>
      </c>
      <c r="BP7" s="3">
        <v>2036</v>
      </c>
      <c r="BQ7" s="3">
        <v>2037</v>
      </c>
      <c r="BR7" s="3">
        <v>2038</v>
      </c>
      <c r="BS7" s="3">
        <v>2039</v>
      </c>
      <c r="BT7" s="3">
        <v>2040</v>
      </c>
      <c r="BU7" s="3">
        <v>2041</v>
      </c>
      <c r="BV7" s="3">
        <v>2042</v>
      </c>
      <c r="BW7" s="3">
        <v>2043</v>
      </c>
      <c r="BX7" s="3">
        <v>2044</v>
      </c>
      <c r="BY7" s="3">
        <v>2045</v>
      </c>
      <c r="BZ7" s="3">
        <v>2046</v>
      </c>
      <c r="CA7" s="3">
        <v>2047</v>
      </c>
      <c r="CB7" s="3">
        <v>2048</v>
      </c>
      <c r="CC7" s="3">
        <v>2049</v>
      </c>
      <c r="CD7" s="3">
        <v>2050</v>
      </c>
      <c r="CE7" s="75"/>
    </row>
    <row r="8" spans="1:83" x14ac:dyDescent="0.25">
      <c r="A8" s="8" t="s">
        <v>241</v>
      </c>
      <c r="B8" s="49">
        <v>1</v>
      </c>
      <c r="C8" s="49">
        <v>1</v>
      </c>
      <c r="D8" s="49">
        <v>1</v>
      </c>
      <c r="E8" s="49">
        <v>1</v>
      </c>
      <c r="F8" s="49">
        <v>1</v>
      </c>
      <c r="G8" s="49">
        <v>1</v>
      </c>
      <c r="H8" s="49">
        <v>1</v>
      </c>
      <c r="I8" s="49">
        <v>1</v>
      </c>
      <c r="J8" s="49">
        <v>1</v>
      </c>
      <c r="K8" s="49">
        <v>1</v>
      </c>
      <c r="L8" s="49">
        <v>1</v>
      </c>
      <c r="M8" s="49">
        <v>1</v>
      </c>
      <c r="N8" s="49">
        <v>1</v>
      </c>
      <c r="O8" s="49">
        <v>1.0009999999999999</v>
      </c>
      <c r="P8" s="49">
        <v>1.0009999999999999</v>
      </c>
      <c r="Q8" s="49">
        <v>1.004</v>
      </c>
      <c r="R8" s="49">
        <v>1.01</v>
      </c>
      <c r="S8" s="49">
        <v>1.024</v>
      </c>
      <c r="T8" s="49">
        <v>1.056</v>
      </c>
      <c r="U8" s="49">
        <v>1.119</v>
      </c>
      <c r="V8" s="49">
        <v>1.228</v>
      </c>
      <c r="W8" s="49">
        <v>1.389</v>
      </c>
      <c r="X8" s="49">
        <v>1.5880000000000001</v>
      </c>
      <c r="Y8" s="49">
        <v>1.792</v>
      </c>
      <c r="Z8" s="49">
        <v>1.972</v>
      </c>
      <c r="AA8" s="49">
        <v>2.113</v>
      </c>
      <c r="AB8" s="49">
        <v>2.2149999999999999</v>
      </c>
      <c r="AC8" s="49">
        <v>2.2829999999999999</v>
      </c>
      <c r="AD8" s="49">
        <v>2.327</v>
      </c>
      <c r="AE8" s="49">
        <v>2.355</v>
      </c>
      <c r="AF8" s="49">
        <v>2.3730000000000002</v>
      </c>
      <c r="AG8" s="49">
        <v>2.383</v>
      </c>
      <c r="AH8" s="49">
        <v>2.39</v>
      </c>
      <c r="AI8" s="49">
        <v>2.3940000000000001</v>
      </c>
      <c r="AJ8" s="49">
        <v>2.3959999999999999</v>
      </c>
      <c r="AK8" s="49">
        <v>2.3980000000000001</v>
      </c>
      <c r="AL8" s="49">
        <v>2.399</v>
      </c>
      <c r="AM8" s="49">
        <v>2.399</v>
      </c>
      <c r="AN8" s="49">
        <v>2.399</v>
      </c>
      <c r="AO8" s="49">
        <v>2.4</v>
      </c>
      <c r="AP8" s="49">
        <v>2.4</v>
      </c>
      <c r="AQ8" s="49">
        <v>2.4</v>
      </c>
      <c r="AR8" s="49">
        <v>2.4</v>
      </c>
      <c r="AS8" s="49">
        <v>2.4</v>
      </c>
      <c r="AT8" s="49">
        <v>2.4</v>
      </c>
      <c r="AU8" s="49">
        <v>2.4</v>
      </c>
      <c r="AV8" s="49">
        <v>2.4</v>
      </c>
      <c r="AW8" s="49">
        <v>2.4</v>
      </c>
      <c r="AX8" s="49">
        <v>2.4</v>
      </c>
      <c r="AY8" s="49">
        <v>2.4</v>
      </c>
      <c r="AZ8" s="49">
        <v>2.4</v>
      </c>
      <c r="BA8" s="49">
        <v>2.4</v>
      </c>
      <c r="BB8" s="49">
        <v>2.4</v>
      </c>
      <c r="BC8" s="49">
        <v>2.4</v>
      </c>
      <c r="BD8" s="49">
        <v>2.4</v>
      </c>
      <c r="BE8" s="49">
        <v>2.4</v>
      </c>
      <c r="BF8" s="49">
        <v>2.4</v>
      </c>
      <c r="BG8" s="49">
        <v>2.4</v>
      </c>
      <c r="BH8" s="49">
        <v>2.4</v>
      </c>
      <c r="BI8" s="49">
        <v>2.4</v>
      </c>
      <c r="BJ8" s="49">
        <v>2.4</v>
      </c>
      <c r="BK8" s="49">
        <v>2.4</v>
      </c>
      <c r="BL8" s="49">
        <v>2.4</v>
      </c>
      <c r="BM8" s="49">
        <v>2.4</v>
      </c>
      <c r="BN8" s="49">
        <v>2.4</v>
      </c>
      <c r="BO8" s="49">
        <v>2.4</v>
      </c>
      <c r="BP8" s="49">
        <v>2.4</v>
      </c>
      <c r="BQ8" s="49">
        <v>2.4</v>
      </c>
      <c r="BR8" s="49">
        <v>2.4</v>
      </c>
      <c r="BS8" s="49">
        <v>2.4</v>
      </c>
      <c r="BT8" s="49">
        <v>2.4</v>
      </c>
      <c r="BU8" s="49">
        <v>2.4</v>
      </c>
      <c r="BV8" s="49">
        <v>2.4</v>
      </c>
      <c r="BW8" s="49">
        <v>2.4</v>
      </c>
      <c r="BX8" s="49">
        <v>2.4</v>
      </c>
      <c r="BY8" s="49">
        <v>2.4</v>
      </c>
      <c r="BZ8" s="49">
        <v>2.4</v>
      </c>
      <c r="CA8" s="49">
        <v>2.4</v>
      </c>
      <c r="CB8" s="49">
        <v>2.4</v>
      </c>
      <c r="CC8" s="49">
        <v>2.4</v>
      </c>
      <c r="CD8" s="55">
        <v>2.4</v>
      </c>
      <c r="CE8" s="75"/>
    </row>
    <row r="9" spans="1:83" x14ac:dyDescent="0.25">
      <c r="A9" s="8" t="s">
        <v>218</v>
      </c>
      <c r="B9" s="49">
        <v>1</v>
      </c>
      <c r="C9" s="49">
        <v>1</v>
      </c>
      <c r="D9" s="49">
        <v>1</v>
      </c>
      <c r="E9" s="49">
        <v>1</v>
      </c>
      <c r="F9" s="49">
        <v>1</v>
      </c>
      <c r="G9" s="49">
        <v>1</v>
      </c>
      <c r="H9" s="49">
        <v>1</v>
      </c>
      <c r="I9" s="49">
        <v>1</v>
      </c>
      <c r="J9" s="49">
        <v>1</v>
      </c>
      <c r="K9" s="49">
        <v>1</v>
      </c>
      <c r="L9" s="49">
        <v>1.0009999999999999</v>
      </c>
      <c r="M9" s="49">
        <v>1.0029999999999999</v>
      </c>
      <c r="N9" s="49">
        <v>1.0069999999999999</v>
      </c>
      <c r="O9" s="49">
        <v>1.02</v>
      </c>
      <c r="P9" s="49">
        <v>1.052</v>
      </c>
      <c r="Q9" s="49">
        <v>1.137</v>
      </c>
      <c r="R9" s="49">
        <v>1.347</v>
      </c>
      <c r="S9" s="49">
        <v>1.849</v>
      </c>
      <c r="T9" s="49">
        <v>2.9609999999999999</v>
      </c>
      <c r="U9" s="49">
        <v>5.1790000000000003</v>
      </c>
      <c r="V9" s="49">
        <v>9.0380000000000003</v>
      </c>
      <c r="W9" s="49">
        <v>14.723000000000001</v>
      </c>
      <c r="X9" s="49">
        <v>21.71</v>
      </c>
      <c r="Y9" s="49">
        <v>28.908999999999999</v>
      </c>
      <c r="Z9" s="49">
        <v>35.271000000000001</v>
      </c>
      <c r="AA9" s="49">
        <v>40.25</v>
      </c>
      <c r="AB9" s="49">
        <v>43.817999999999998</v>
      </c>
      <c r="AC9" s="49">
        <v>46.223999999999997</v>
      </c>
      <c r="AD9" s="49">
        <v>47.783000000000001</v>
      </c>
      <c r="AE9" s="49">
        <v>48.768999999999998</v>
      </c>
      <c r="AF9" s="49">
        <v>49.381999999999998</v>
      </c>
      <c r="AG9" s="49">
        <v>49.759</v>
      </c>
      <c r="AH9" s="49">
        <v>49.99</v>
      </c>
      <c r="AI9" s="49">
        <v>50.131</v>
      </c>
      <c r="AJ9" s="49">
        <v>50.216999999999999</v>
      </c>
      <c r="AK9" s="49">
        <v>50.268999999999998</v>
      </c>
      <c r="AL9" s="49">
        <v>50.301000000000002</v>
      </c>
      <c r="AM9" s="49">
        <v>50.32</v>
      </c>
      <c r="AN9" s="49">
        <v>50.332000000000001</v>
      </c>
      <c r="AO9" s="49">
        <v>50.338999999999999</v>
      </c>
      <c r="AP9" s="49">
        <v>50.343000000000004</v>
      </c>
      <c r="AQ9" s="49">
        <v>50.345999999999997</v>
      </c>
      <c r="AR9" s="49">
        <v>50.347999999999999</v>
      </c>
      <c r="AS9" s="49">
        <v>50.348999999999997</v>
      </c>
      <c r="AT9" s="49">
        <v>50.348999999999997</v>
      </c>
      <c r="AU9" s="49">
        <v>50.348999999999997</v>
      </c>
      <c r="AV9" s="49">
        <v>50.35</v>
      </c>
      <c r="AW9" s="49">
        <v>50.35</v>
      </c>
      <c r="AX9" s="49">
        <v>50.35</v>
      </c>
      <c r="AY9" s="49">
        <v>50.35</v>
      </c>
      <c r="AZ9" s="49">
        <v>50.35</v>
      </c>
      <c r="BA9" s="49">
        <v>50.35</v>
      </c>
      <c r="BB9" s="49">
        <v>50.35</v>
      </c>
      <c r="BC9" s="49">
        <v>50.35</v>
      </c>
      <c r="BD9" s="49">
        <v>50.35</v>
      </c>
      <c r="BE9" s="49">
        <v>50.35</v>
      </c>
      <c r="BF9" s="49">
        <v>50.35</v>
      </c>
      <c r="BG9" s="49">
        <v>50.35</v>
      </c>
      <c r="BH9" s="49">
        <v>50.35</v>
      </c>
      <c r="BI9" s="49">
        <v>50.35</v>
      </c>
      <c r="BJ9" s="49">
        <v>50.35</v>
      </c>
      <c r="BK9" s="49">
        <v>50.35</v>
      </c>
      <c r="BL9" s="49">
        <v>50.35</v>
      </c>
      <c r="BM9" s="49">
        <v>50.35</v>
      </c>
      <c r="BN9" s="49">
        <v>50.35</v>
      </c>
      <c r="BO9" s="49">
        <v>50.35</v>
      </c>
      <c r="BP9" s="49">
        <v>50.35</v>
      </c>
      <c r="BQ9" s="49">
        <v>50.35</v>
      </c>
      <c r="BR9" s="49">
        <v>50.35</v>
      </c>
      <c r="BS9" s="49">
        <v>50.35</v>
      </c>
      <c r="BT9" s="49">
        <v>50.35</v>
      </c>
      <c r="BU9" s="49">
        <v>50.35</v>
      </c>
      <c r="BV9" s="49">
        <v>50.35</v>
      </c>
      <c r="BW9" s="49">
        <v>50.35</v>
      </c>
      <c r="BX9" s="49">
        <v>50.35</v>
      </c>
      <c r="BY9" s="49">
        <v>50.35</v>
      </c>
      <c r="BZ9" s="49">
        <v>50.35</v>
      </c>
      <c r="CA9" s="49">
        <v>50.35</v>
      </c>
      <c r="CB9" s="49">
        <v>50.35</v>
      </c>
      <c r="CC9" s="49">
        <v>50.35</v>
      </c>
      <c r="CD9" s="55">
        <v>50.35</v>
      </c>
      <c r="CE9" s="75"/>
    </row>
    <row r="10" spans="1:83" x14ac:dyDescent="0.25">
      <c r="A10" s="8" t="s">
        <v>219</v>
      </c>
      <c r="B10" s="49">
        <v>1</v>
      </c>
      <c r="C10" s="49">
        <v>1</v>
      </c>
      <c r="D10" s="49">
        <v>1</v>
      </c>
      <c r="E10" s="49">
        <v>1</v>
      </c>
      <c r="F10" s="49">
        <v>1</v>
      </c>
      <c r="G10" s="49">
        <v>1</v>
      </c>
      <c r="H10" s="49">
        <v>1</v>
      </c>
      <c r="I10" s="49">
        <v>1</v>
      </c>
      <c r="J10" s="49">
        <v>1</v>
      </c>
      <c r="K10" s="49">
        <v>1.0009999999999999</v>
      </c>
      <c r="L10" s="49">
        <v>1.0009999999999999</v>
      </c>
      <c r="M10" s="49">
        <v>1.004</v>
      </c>
      <c r="N10" s="49">
        <v>1.01</v>
      </c>
      <c r="O10" s="49">
        <v>1.0269999999999999</v>
      </c>
      <c r="P10" s="49">
        <v>1.073</v>
      </c>
      <c r="Q10" s="49">
        <v>1.1890000000000001</v>
      </c>
      <c r="R10" s="49">
        <v>1.4810000000000001</v>
      </c>
      <c r="S10" s="49">
        <v>2.177</v>
      </c>
      <c r="T10" s="49">
        <v>3.7170000000000001</v>
      </c>
      <c r="U10" s="49">
        <v>6.7919999999999998</v>
      </c>
      <c r="V10" s="49">
        <v>12.141</v>
      </c>
      <c r="W10" s="49">
        <v>20.021000000000001</v>
      </c>
      <c r="X10" s="49">
        <v>29.704999999999998</v>
      </c>
      <c r="Y10" s="49">
        <v>39.683</v>
      </c>
      <c r="Z10" s="49">
        <v>48.5</v>
      </c>
      <c r="AA10" s="49">
        <v>55.401000000000003</v>
      </c>
      <c r="AB10" s="49">
        <v>60.345999999999997</v>
      </c>
      <c r="AC10" s="49">
        <v>63.680999999999997</v>
      </c>
      <c r="AD10" s="49">
        <v>65.841999999999999</v>
      </c>
      <c r="AE10" s="49">
        <v>67.207999999999998</v>
      </c>
      <c r="AF10" s="49">
        <v>68.058000000000007</v>
      </c>
      <c r="AG10" s="49">
        <v>68.581000000000003</v>
      </c>
      <c r="AH10" s="49">
        <v>68.902000000000001</v>
      </c>
      <c r="AI10" s="49">
        <v>69.096999999999994</v>
      </c>
      <c r="AJ10" s="49">
        <v>69.215999999999994</v>
      </c>
      <c r="AK10" s="49">
        <v>69.287999999999997</v>
      </c>
      <c r="AL10" s="49">
        <v>69.331999999999994</v>
      </c>
      <c r="AM10" s="49">
        <v>69.358999999999995</v>
      </c>
      <c r="AN10" s="49">
        <v>69.375</v>
      </c>
      <c r="AO10" s="49">
        <v>69.385000000000005</v>
      </c>
      <c r="AP10" s="49">
        <v>69.391000000000005</v>
      </c>
      <c r="AQ10" s="49">
        <v>69.394000000000005</v>
      </c>
      <c r="AR10" s="49">
        <v>69.397000000000006</v>
      </c>
      <c r="AS10" s="49">
        <v>69.397999999999996</v>
      </c>
      <c r="AT10" s="49">
        <v>69.399000000000001</v>
      </c>
      <c r="AU10" s="49">
        <v>69.399000000000001</v>
      </c>
      <c r="AV10" s="49">
        <v>69.400000000000006</v>
      </c>
      <c r="AW10" s="49">
        <v>69.400000000000006</v>
      </c>
      <c r="AX10" s="49">
        <v>69.400000000000006</v>
      </c>
      <c r="AY10" s="49">
        <v>69.400000000000006</v>
      </c>
      <c r="AZ10" s="49">
        <v>69.400000000000006</v>
      </c>
      <c r="BA10" s="49">
        <v>69.400000000000006</v>
      </c>
      <c r="BB10" s="49">
        <v>69.400000000000006</v>
      </c>
      <c r="BC10" s="49">
        <v>69.400000000000006</v>
      </c>
      <c r="BD10" s="49">
        <v>69.400000000000006</v>
      </c>
      <c r="BE10" s="49">
        <v>69.400000000000006</v>
      </c>
      <c r="BF10" s="49">
        <v>69.400000000000006</v>
      </c>
      <c r="BG10" s="49">
        <v>69.400000000000006</v>
      </c>
      <c r="BH10" s="49">
        <v>69.400000000000006</v>
      </c>
      <c r="BI10" s="49">
        <v>69.400000000000006</v>
      </c>
      <c r="BJ10" s="49">
        <v>69.400000000000006</v>
      </c>
      <c r="BK10" s="49">
        <v>69.400000000000006</v>
      </c>
      <c r="BL10" s="49">
        <v>69.400000000000006</v>
      </c>
      <c r="BM10" s="49">
        <v>69.400000000000006</v>
      </c>
      <c r="BN10" s="49">
        <v>69.400000000000006</v>
      </c>
      <c r="BO10" s="49">
        <v>69.400000000000006</v>
      </c>
      <c r="BP10" s="49">
        <v>69.400000000000006</v>
      </c>
      <c r="BQ10" s="49">
        <v>69.400000000000006</v>
      </c>
      <c r="BR10" s="49">
        <v>69.400000000000006</v>
      </c>
      <c r="BS10" s="49">
        <v>69.400000000000006</v>
      </c>
      <c r="BT10" s="49">
        <v>69.400000000000006</v>
      </c>
      <c r="BU10" s="49">
        <v>69.400000000000006</v>
      </c>
      <c r="BV10" s="49">
        <v>69.400000000000006</v>
      </c>
      <c r="BW10" s="49">
        <v>69.400000000000006</v>
      </c>
      <c r="BX10" s="49">
        <v>69.400000000000006</v>
      </c>
      <c r="BY10" s="49">
        <v>69.400000000000006</v>
      </c>
      <c r="BZ10" s="49">
        <v>69.400000000000006</v>
      </c>
      <c r="CA10" s="49">
        <v>69.400000000000006</v>
      </c>
      <c r="CB10" s="49">
        <v>69.400000000000006</v>
      </c>
      <c r="CC10" s="49">
        <v>69.400000000000006</v>
      </c>
      <c r="CD10" s="55">
        <v>69.400000000000006</v>
      </c>
      <c r="CE10" s="75"/>
    </row>
    <row r="11" spans="1:83" x14ac:dyDescent="0.25">
      <c r="A11" s="8" t="s">
        <v>220</v>
      </c>
      <c r="B11" s="63">
        <v>1</v>
      </c>
      <c r="C11" s="63">
        <v>1</v>
      </c>
      <c r="D11" s="63">
        <v>1</v>
      </c>
      <c r="E11" s="63">
        <v>1</v>
      </c>
      <c r="F11" s="63">
        <v>1</v>
      </c>
      <c r="G11" s="63">
        <v>1</v>
      </c>
      <c r="H11" s="63">
        <v>1</v>
      </c>
      <c r="I11" s="63">
        <v>1</v>
      </c>
      <c r="J11" s="63">
        <v>1</v>
      </c>
      <c r="K11" s="63">
        <v>1</v>
      </c>
      <c r="L11" s="63">
        <v>1.0009999999999999</v>
      </c>
      <c r="M11" s="63">
        <v>1.002</v>
      </c>
      <c r="N11" s="63">
        <v>1.006</v>
      </c>
      <c r="O11" s="63">
        <v>1.0149999999999999</v>
      </c>
      <c r="P11" s="63">
        <v>1.04</v>
      </c>
      <c r="Q11" s="63">
        <v>1.105</v>
      </c>
      <c r="R11" s="63">
        <v>1.2669999999999999</v>
      </c>
      <c r="S11" s="63">
        <v>1.6539999999999999</v>
      </c>
      <c r="T11" s="63">
        <v>2.5099999999999998</v>
      </c>
      <c r="U11" s="63">
        <v>4.218</v>
      </c>
      <c r="V11" s="63">
        <v>7.1890000000000001</v>
      </c>
      <c r="W11" s="63">
        <v>11.567</v>
      </c>
      <c r="X11" s="63">
        <v>16.946999999999999</v>
      </c>
      <c r="Y11" s="63">
        <v>22.491</v>
      </c>
      <c r="Z11" s="63">
        <v>27.388999999999999</v>
      </c>
      <c r="AA11" s="63">
        <v>31.222999999999999</v>
      </c>
      <c r="AB11" s="63">
        <v>33.97</v>
      </c>
      <c r="AC11" s="63">
        <v>35.823</v>
      </c>
      <c r="AD11" s="63">
        <v>37.024000000000001</v>
      </c>
      <c r="AE11" s="63">
        <v>37.781999999999996</v>
      </c>
      <c r="AF11" s="63">
        <v>38.253999999999998</v>
      </c>
      <c r="AG11" s="63">
        <v>38.545000000000002</v>
      </c>
      <c r="AH11" s="63">
        <v>38.722999999999999</v>
      </c>
      <c r="AI11" s="63">
        <v>38.832000000000001</v>
      </c>
      <c r="AJ11" s="63">
        <v>38.898000000000003</v>
      </c>
      <c r="AK11" s="63">
        <v>38.938000000000002</v>
      </c>
      <c r="AL11" s="63">
        <v>38.962000000000003</v>
      </c>
      <c r="AM11" s="63">
        <v>38.976999999999997</v>
      </c>
      <c r="AN11" s="63">
        <v>38.985999999999997</v>
      </c>
      <c r="AO11" s="63">
        <v>38.991999999999997</v>
      </c>
      <c r="AP11" s="63">
        <v>38.994999999999997</v>
      </c>
      <c r="AQ11" s="63">
        <v>38.997</v>
      </c>
      <c r="AR11" s="63">
        <v>38.997999999999998</v>
      </c>
      <c r="AS11" s="63">
        <v>38.999000000000002</v>
      </c>
      <c r="AT11" s="63">
        <v>38.999000000000002</v>
      </c>
      <c r="AU11" s="63">
        <v>39</v>
      </c>
      <c r="AV11" s="63">
        <v>39</v>
      </c>
      <c r="AW11" s="63">
        <v>39</v>
      </c>
      <c r="AX11" s="63">
        <v>39</v>
      </c>
      <c r="AY11" s="63">
        <v>39</v>
      </c>
      <c r="AZ11" s="63">
        <v>39</v>
      </c>
      <c r="BA11" s="63">
        <v>39</v>
      </c>
      <c r="BB11" s="63">
        <v>39</v>
      </c>
      <c r="BC11" s="63">
        <v>39</v>
      </c>
      <c r="BD11" s="63">
        <v>39</v>
      </c>
      <c r="BE11" s="63">
        <v>39</v>
      </c>
      <c r="BF11" s="63">
        <v>39</v>
      </c>
      <c r="BG11" s="63">
        <v>39</v>
      </c>
      <c r="BH11" s="63">
        <v>39</v>
      </c>
      <c r="BI11" s="63">
        <v>39</v>
      </c>
      <c r="BJ11" s="63">
        <v>39</v>
      </c>
      <c r="BK11" s="63">
        <v>39</v>
      </c>
      <c r="BL11" s="63">
        <v>39</v>
      </c>
      <c r="BM11" s="63">
        <v>39</v>
      </c>
      <c r="BN11" s="63">
        <v>39</v>
      </c>
      <c r="BO11" s="63">
        <v>39</v>
      </c>
      <c r="BP11" s="63">
        <v>39</v>
      </c>
      <c r="BQ11" s="63">
        <v>39</v>
      </c>
      <c r="BR11" s="63">
        <v>39</v>
      </c>
      <c r="BS11" s="63">
        <v>39</v>
      </c>
      <c r="BT11" s="63">
        <v>39</v>
      </c>
      <c r="BU11" s="63">
        <v>39</v>
      </c>
      <c r="BV11" s="63">
        <v>39</v>
      </c>
      <c r="BW11" s="63">
        <v>39</v>
      </c>
      <c r="BX11" s="63">
        <v>39</v>
      </c>
      <c r="BY11" s="63">
        <v>39</v>
      </c>
      <c r="BZ11" s="63">
        <v>39</v>
      </c>
      <c r="CA11" s="63">
        <v>39</v>
      </c>
      <c r="CB11" s="63">
        <v>39</v>
      </c>
      <c r="CC11" s="63">
        <v>39</v>
      </c>
      <c r="CD11" s="60">
        <v>39</v>
      </c>
      <c r="CE11" s="75"/>
    </row>
    <row r="12" spans="1:83" x14ac:dyDescent="0.25">
      <c r="A12" s="74"/>
      <c r="B12" s="20"/>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c r="CE12" s="75"/>
    </row>
    <row r="13" spans="1:83" x14ac:dyDescent="0.25">
      <c r="A13" s="3" t="s">
        <v>318</v>
      </c>
      <c r="B13" s="16">
        <v>1970</v>
      </c>
      <c r="C13" s="3">
        <v>1971</v>
      </c>
      <c r="D13" s="3">
        <v>1972</v>
      </c>
      <c r="E13" s="3">
        <v>1973</v>
      </c>
      <c r="F13" s="3">
        <v>1974</v>
      </c>
      <c r="G13" s="3">
        <v>1975</v>
      </c>
      <c r="H13" s="3">
        <v>1976</v>
      </c>
      <c r="I13" s="3">
        <v>1977</v>
      </c>
      <c r="J13" s="3">
        <v>1978</v>
      </c>
      <c r="K13" s="3">
        <v>1979</v>
      </c>
      <c r="L13" s="3">
        <v>1980</v>
      </c>
      <c r="M13" s="3">
        <v>1981</v>
      </c>
      <c r="N13" s="3">
        <v>1982</v>
      </c>
      <c r="O13" s="3">
        <v>1983</v>
      </c>
      <c r="P13" s="3">
        <v>1984</v>
      </c>
      <c r="Q13" s="3">
        <v>1985</v>
      </c>
      <c r="R13" s="3">
        <v>1986</v>
      </c>
      <c r="S13" s="3">
        <v>1987</v>
      </c>
      <c r="T13" s="3">
        <v>1988</v>
      </c>
      <c r="U13" s="3">
        <v>1989</v>
      </c>
      <c r="V13" s="3">
        <v>1990</v>
      </c>
      <c r="W13" s="3">
        <v>1991</v>
      </c>
      <c r="X13" s="3">
        <v>1992</v>
      </c>
      <c r="Y13" s="3">
        <v>1993</v>
      </c>
      <c r="Z13" s="3">
        <v>1994</v>
      </c>
      <c r="AA13" s="3">
        <v>1995</v>
      </c>
      <c r="AB13" s="3">
        <v>1996</v>
      </c>
      <c r="AC13" s="3">
        <v>1997</v>
      </c>
      <c r="AD13" s="3">
        <v>1998</v>
      </c>
      <c r="AE13" s="3">
        <v>1999</v>
      </c>
      <c r="AF13" s="3">
        <v>2000</v>
      </c>
      <c r="AG13" s="3">
        <v>2001</v>
      </c>
      <c r="AH13" s="3">
        <v>2002</v>
      </c>
      <c r="AI13" s="3">
        <v>2003</v>
      </c>
      <c r="AJ13" s="3">
        <v>2004</v>
      </c>
      <c r="AK13" s="3">
        <v>2005</v>
      </c>
      <c r="AL13" s="3">
        <v>2006</v>
      </c>
      <c r="AM13" s="3">
        <v>2007</v>
      </c>
      <c r="AN13" s="3">
        <v>2008</v>
      </c>
      <c r="AO13" s="3">
        <v>2009</v>
      </c>
      <c r="AP13" s="3">
        <v>2010</v>
      </c>
      <c r="AQ13" s="3">
        <v>2011</v>
      </c>
      <c r="AR13" s="3">
        <v>2012</v>
      </c>
      <c r="AS13" s="3">
        <v>2013</v>
      </c>
      <c r="AT13" s="3">
        <v>2014</v>
      </c>
      <c r="AU13" s="3">
        <v>2015</v>
      </c>
      <c r="AV13" s="3">
        <v>2016</v>
      </c>
      <c r="AW13" s="3">
        <v>2017</v>
      </c>
      <c r="AX13" s="3">
        <v>2018</v>
      </c>
      <c r="AY13" s="3">
        <v>2019</v>
      </c>
      <c r="AZ13" s="3">
        <v>2020</v>
      </c>
      <c r="BA13" s="3">
        <v>2021</v>
      </c>
      <c r="BB13" s="3">
        <v>2022</v>
      </c>
      <c r="BC13" s="3">
        <v>2023</v>
      </c>
      <c r="BD13" s="3">
        <v>2024</v>
      </c>
      <c r="BE13" s="3">
        <v>2025</v>
      </c>
      <c r="BF13" s="3">
        <v>2026</v>
      </c>
      <c r="BG13" s="3">
        <v>2027</v>
      </c>
      <c r="BH13" s="3">
        <v>2028</v>
      </c>
      <c r="BI13" s="3">
        <v>2029</v>
      </c>
      <c r="BJ13" s="3">
        <v>2030</v>
      </c>
      <c r="BK13" s="3">
        <v>2031</v>
      </c>
      <c r="BL13" s="3">
        <v>2032</v>
      </c>
      <c r="BM13" s="3">
        <v>2033</v>
      </c>
      <c r="BN13" s="3">
        <v>2034</v>
      </c>
      <c r="BO13" s="3">
        <v>2035</v>
      </c>
      <c r="BP13" s="3">
        <v>2036</v>
      </c>
      <c r="BQ13" s="3">
        <v>2037</v>
      </c>
      <c r="BR13" s="3">
        <v>2038</v>
      </c>
      <c r="BS13" s="3">
        <v>2039</v>
      </c>
      <c r="BT13" s="3">
        <v>2040</v>
      </c>
      <c r="BU13" s="3">
        <v>2041</v>
      </c>
      <c r="BV13" s="3">
        <v>2042</v>
      </c>
      <c r="BW13" s="3">
        <v>2043</v>
      </c>
      <c r="BX13" s="3">
        <v>2044</v>
      </c>
      <c r="BY13" s="3">
        <v>2045</v>
      </c>
      <c r="BZ13" s="3">
        <v>2046</v>
      </c>
      <c r="CA13" s="3">
        <v>2047</v>
      </c>
      <c r="CB13" s="3">
        <v>2048</v>
      </c>
      <c r="CC13" s="3">
        <v>2049</v>
      </c>
      <c r="CD13" s="3">
        <v>2050</v>
      </c>
      <c r="CE13" s="75"/>
    </row>
    <row r="14" spans="1:83" x14ac:dyDescent="0.25">
      <c r="A14" s="8" t="s">
        <v>75</v>
      </c>
      <c r="B14" s="49">
        <v>0.2</v>
      </c>
      <c r="C14" s="49">
        <v>0.2</v>
      </c>
      <c r="D14" s="49">
        <v>0.2</v>
      </c>
      <c r="E14" s="49">
        <v>0.2</v>
      </c>
      <c r="F14" s="49">
        <v>0.2</v>
      </c>
      <c r="G14" s="49">
        <v>0.2</v>
      </c>
      <c r="H14" s="49">
        <v>0.2</v>
      </c>
      <c r="I14" s="49">
        <v>0.2</v>
      </c>
      <c r="J14" s="49">
        <v>0.2</v>
      </c>
      <c r="K14" s="49">
        <v>0.2</v>
      </c>
      <c r="L14" s="49">
        <v>0.2</v>
      </c>
      <c r="M14" s="49">
        <v>0.2</v>
      </c>
      <c r="N14" s="49">
        <v>0.2</v>
      </c>
      <c r="O14" s="49">
        <v>0.2</v>
      </c>
      <c r="P14" s="49">
        <v>0.2</v>
      </c>
      <c r="Q14" s="49">
        <v>0.2</v>
      </c>
      <c r="R14" s="49">
        <v>0.2</v>
      </c>
      <c r="S14" s="49">
        <v>0.2</v>
      </c>
      <c r="T14" s="49">
        <v>0.2</v>
      </c>
      <c r="U14" s="49">
        <v>0.2</v>
      </c>
      <c r="V14" s="49">
        <v>0.2</v>
      </c>
      <c r="W14" s="49">
        <v>0.2</v>
      </c>
      <c r="X14" s="49">
        <v>0.2</v>
      </c>
      <c r="Y14" s="49">
        <v>0.2</v>
      </c>
      <c r="Z14" s="49">
        <v>0.2</v>
      </c>
      <c r="AA14" s="49">
        <v>0.2</v>
      </c>
      <c r="AB14" s="49">
        <v>0.2</v>
      </c>
      <c r="AC14" s="49">
        <v>0.2</v>
      </c>
      <c r="AD14" s="49">
        <v>0.2</v>
      </c>
      <c r="AE14" s="49">
        <v>0.2</v>
      </c>
      <c r="AF14" s="49">
        <v>0.2</v>
      </c>
      <c r="AG14" s="49">
        <v>0.2</v>
      </c>
      <c r="AH14" s="49">
        <v>0.2</v>
      </c>
      <c r="AI14" s="49">
        <v>0.2</v>
      </c>
      <c r="AJ14" s="49">
        <v>0.2</v>
      </c>
      <c r="AK14" s="49">
        <v>0.2</v>
      </c>
      <c r="AL14" s="49">
        <v>0.2</v>
      </c>
      <c r="AM14" s="49">
        <v>0.2</v>
      </c>
      <c r="AN14" s="49">
        <v>0.2</v>
      </c>
      <c r="AO14" s="49">
        <v>0.2</v>
      </c>
      <c r="AP14" s="49">
        <v>0.2</v>
      </c>
      <c r="AQ14" s="49">
        <v>0.2</v>
      </c>
      <c r="AR14" s="49">
        <v>0.2</v>
      </c>
      <c r="AS14" s="49">
        <v>0.2</v>
      </c>
      <c r="AT14" s="49">
        <v>0.2</v>
      </c>
      <c r="AU14" s="49">
        <v>0.2</v>
      </c>
      <c r="AV14" s="49">
        <v>0.2</v>
      </c>
      <c r="AW14" s="49">
        <v>0.2</v>
      </c>
      <c r="AX14" s="49">
        <v>0.2</v>
      </c>
      <c r="AY14" s="49">
        <v>0.2</v>
      </c>
      <c r="AZ14" s="49">
        <v>0.2</v>
      </c>
      <c r="BA14" s="49">
        <v>0.2</v>
      </c>
      <c r="BB14" s="49">
        <v>0.2</v>
      </c>
      <c r="BC14" s="49">
        <v>0.2</v>
      </c>
      <c r="BD14" s="49">
        <v>0.2</v>
      </c>
      <c r="BE14" s="49">
        <v>0.2</v>
      </c>
      <c r="BF14" s="49">
        <v>0.2</v>
      </c>
      <c r="BG14" s="49">
        <v>0.2</v>
      </c>
      <c r="BH14" s="49">
        <v>0.2</v>
      </c>
      <c r="BI14" s="49">
        <v>0.2</v>
      </c>
      <c r="BJ14" s="49">
        <v>0.2</v>
      </c>
      <c r="BK14" s="49">
        <v>0.2</v>
      </c>
      <c r="BL14" s="49">
        <v>0.2</v>
      </c>
      <c r="BM14" s="49">
        <v>0.2</v>
      </c>
      <c r="BN14" s="49">
        <v>0.2</v>
      </c>
      <c r="BO14" s="49">
        <v>0.2</v>
      </c>
      <c r="BP14" s="49">
        <v>0.2</v>
      </c>
      <c r="BQ14" s="49">
        <v>0.2</v>
      </c>
      <c r="BR14" s="49">
        <v>0.2</v>
      </c>
      <c r="BS14" s="49">
        <v>0.2</v>
      </c>
      <c r="BT14" s="49">
        <v>0.2</v>
      </c>
      <c r="BU14" s="49">
        <v>0.2</v>
      </c>
      <c r="BV14" s="49">
        <v>0.2</v>
      </c>
      <c r="BW14" s="49">
        <v>0.2</v>
      </c>
      <c r="BX14" s="49">
        <v>0.2</v>
      </c>
      <c r="BY14" s="49">
        <v>0.2</v>
      </c>
      <c r="BZ14" s="49">
        <v>0.2</v>
      </c>
      <c r="CA14" s="49">
        <v>0.2</v>
      </c>
      <c r="CB14" s="49">
        <v>0.2</v>
      </c>
      <c r="CC14" s="49">
        <v>0.2</v>
      </c>
      <c r="CD14" s="55">
        <v>0.2</v>
      </c>
      <c r="CE14" s="75"/>
    </row>
    <row r="15" spans="1:83" x14ac:dyDescent="0.25">
      <c r="A15" s="8" t="s">
        <v>82</v>
      </c>
      <c r="B15" s="63">
        <v>0.2</v>
      </c>
      <c r="C15" s="63">
        <v>0.2</v>
      </c>
      <c r="D15" s="63">
        <v>0.2</v>
      </c>
      <c r="E15" s="63">
        <v>0.2</v>
      </c>
      <c r="F15" s="63">
        <v>0.2</v>
      </c>
      <c r="G15" s="63">
        <v>0.2</v>
      </c>
      <c r="H15" s="63">
        <v>0.2</v>
      </c>
      <c r="I15" s="63">
        <v>0.2</v>
      </c>
      <c r="J15" s="63">
        <v>0.2</v>
      </c>
      <c r="K15" s="63">
        <v>0.2</v>
      </c>
      <c r="L15" s="63">
        <v>0.2</v>
      </c>
      <c r="M15" s="63">
        <v>0.2</v>
      </c>
      <c r="N15" s="63">
        <v>0.2</v>
      </c>
      <c r="O15" s="63">
        <v>0.2</v>
      </c>
      <c r="P15" s="63">
        <v>0.2</v>
      </c>
      <c r="Q15" s="63">
        <v>0.2</v>
      </c>
      <c r="R15" s="63">
        <v>0.2</v>
      </c>
      <c r="S15" s="63">
        <v>0.2</v>
      </c>
      <c r="T15" s="63">
        <v>0.2</v>
      </c>
      <c r="U15" s="63">
        <v>0.2</v>
      </c>
      <c r="V15" s="63">
        <v>0.2</v>
      </c>
      <c r="W15" s="63">
        <v>0.2</v>
      </c>
      <c r="X15" s="63">
        <v>0.2</v>
      </c>
      <c r="Y15" s="63">
        <v>0.2</v>
      </c>
      <c r="Z15" s="63">
        <v>0.2</v>
      </c>
      <c r="AA15" s="63">
        <v>0.2</v>
      </c>
      <c r="AB15" s="63">
        <v>0.2</v>
      </c>
      <c r="AC15" s="63">
        <v>0.2</v>
      </c>
      <c r="AD15" s="63">
        <v>0.2</v>
      </c>
      <c r="AE15" s="63">
        <v>0.2</v>
      </c>
      <c r="AF15" s="63">
        <v>0.2</v>
      </c>
      <c r="AG15" s="63">
        <v>0.2</v>
      </c>
      <c r="AH15" s="63">
        <v>0.2</v>
      </c>
      <c r="AI15" s="63">
        <v>0.2</v>
      </c>
      <c r="AJ15" s="63">
        <v>0.2</v>
      </c>
      <c r="AK15" s="63">
        <v>0.2</v>
      </c>
      <c r="AL15" s="63">
        <v>0.2</v>
      </c>
      <c r="AM15" s="63">
        <v>0.2</v>
      </c>
      <c r="AN15" s="63">
        <v>0.2</v>
      </c>
      <c r="AO15" s="63">
        <v>0.2</v>
      </c>
      <c r="AP15" s="63">
        <v>0.2</v>
      </c>
      <c r="AQ15" s="63">
        <v>0.2</v>
      </c>
      <c r="AR15" s="63">
        <v>0.2</v>
      </c>
      <c r="AS15" s="63">
        <v>0.2</v>
      </c>
      <c r="AT15" s="63">
        <v>0.2</v>
      </c>
      <c r="AU15" s="63">
        <v>0.2</v>
      </c>
      <c r="AV15" s="63">
        <v>0.2</v>
      </c>
      <c r="AW15" s="63">
        <v>0.2</v>
      </c>
      <c r="AX15" s="63">
        <v>0.2</v>
      </c>
      <c r="AY15" s="63">
        <v>0.2</v>
      </c>
      <c r="AZ15" s="63">
        <v>0.2</v>
      </c>
      <c r="BA15" s="63">
        <v>0.2</v>
      </c>
      <c r="BB15" s="63">
        <v>0.2</v>
      </c>
      <c r="BC15" s="63">
        <v>0.2</v>
      </c>
      <c r="BD15" s="63">
        <v>0.2</v>
      </c>
      <c r="BE15" s="63">
        <v>0.2</v>
      </c>
      <c r="BF15" s="63">
        <v>0.2</v>
      </c>
      <c r="BG15" s="63">
        <v>0.2</v>
      </c>
      <c r="BH15" s="63">
        <v>0.2</v>
      </c>
      <c r="BI15" s="63">
        <v>0.2</v>
      </c>
      <c r="BJ15" s="63">
        <v>0.2</v>
      </c>
      <c r="BK15" s="63">
        <v>0.2</v>
      </c>
      <c r="BL15" s="63">
        <v>0.2</v>
      </c>
      <c r="BM15" s="63">
        <v>0.2</v>
      </c>
      <c r="BN15" s="63">
        <v>0.2</v>
      </c>
      <c r="BO15" s="63">
        <v>0.2</v>
      </c>
      <c r="BP15" s="63">
        <v>0.2</v>
      </c>
      <c r="BQ15" s="63">
        <v>0.2</v>
      </c>
      <c r="BR15" s="63">
        <v>0.2</v>
      </c>
      <c r="BS15" s="63">
        <v>0.2</v>
      </c>
      <c r="BT15" s="63">
        <v>0.2</v>
      </c>
      <c r="BU15" s="63">
        <v>0.2</v>
      </c>
      <c r="BV15" s="63">
        <v>0.2</v>
      </c>
      <c r="BW15" s="63">
        <v>0.2</v>
      </c>
      <c r="BX15" s="63">
        <v>0.2</v>
      </c>
      <c r="BY15" s="63">
        <v>0.2</v>
      </c>
      <c r="BZ15" s="63">
        <v>0.2</v>
      </c>
      <c r="CA15" s="63">
        <v>0.2</v>
      </c>
      <c r="CB15" s="63">
        <v>0.2</v>
      </c>
      <c r="CC15" s="63">
        <v>0.2</v>
      </c>
      <c r="CD15" s="60">
        <v>0.2</v>
      </c>
      <c r="CE15" s="75"/>
    </row>
    <row r="16" spans="1:83" x14ac:dyDescent="0.25">
      <c r="A16" s="74"/>
      <c r="B16" s="20"/>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c r="CE16" s="75"/>
    </row>
    <row r="17" spans="1:83" x14ac:dyDescent="0.25">
      <c r="A17" s="8"/>
      <c r="B17" s="16">
        <v>1970</v>
      </c>
      <c r="C17" s="3">
        <v>1971</v>
      </c>
      <c r="D17" s="3">
        <v>1972</v>
      </c>
      <c r="E17" s="3">
        <v>1973</v>
      </c>
      <c r="F17" s="3">
        <v>1974</v>
      </c>
      <c r="G17" s="3">
        <v>1975</v>
      </c>
      <c r="H17" s="3">
        <v>1976</v>
      </c>
      <c r="I17" s="3">
        <v>1977</v>
      </c>
      <c r="J17" s="3">
        <v>1978</v>
      </c>
      <c r="K17" s="3">
        <v>1979</v>
      </c>
      <c r="L17" s="3">
        <v>1980</v>
      </c>
      <c r="M17" s="3">
        <v>1981</v>
      </c>
      <c r="N17" s="3">
        <v>1982</v>
      </c>
      <c r="O17" s="3">
        <v>1983</v>
      </c>
      <c r="P17" s="3">
        <v>1984</v>
      </c>
      <c r="Q17" s="3">
        <v>1985</v>
      </c>
      <c r="R17" s="3">
        <v>1986</v>
      </c>
      <c r="S17" s="3">
        <v>1987</v>
      </c>
      <c r="T17" s="3">
        <v>1988</v>
      </c>
      <c r="U17" s="3">
        <v>1989</v>
      </c>
      <c r="V17" s="3">
        <v>1990</v>
      </c>
      <c r="W17" s="3">
        <v>1991</v>
      </c>
      <c r="X17" s="3">
        <v>1992</v>
      </c>
      <c r="Y17" s="3">
        <v>1993</v>
      </c>
      <c r="Z17" s="3">
        <v>1994</v>
      </c>
      <c r="AA17" s="3">
        <v>1995</v>
      </c>
      <c r="AB17" s="3">
        <v>1996</v>
      </c>
      <c r="AC17" s="3">
        <v>1997</v>
      </c>
      <c r="AD17" s="3">
        <v>1998</v>
      </c>
      <c r="AE17" s="3">
        <v>1999</v>
      </c>
      <c r="AF17" s="3">
        <v>2000</v>
      </c>
      <c r="AG17" s="3">
        <v>2001</v>
      </c>
      <c r="AH17" s="3">
        <v>2002</v>
      </c>
      <c r="AI17" s="3">
        <v>2003</v>
      </c>
      <c r="AJ17" s="3">
        <v>2004</v>
      </c>
      <c r="AK17" s="3">
        <v>2005</v>
      </c>
      <c r="AL17" s="3">
        <v>2006</v>
      </c>
      <c r="AM17" s="3">
        <v>2007</v>
      </c>
      <c r="AN17" s="3">
        <v>2008</v>
      </c>
      <c r="AO17" s="3">
        <v>2009</v>
      </c>
      <c r="AP17" s="3">
        <v>2010</v>
      </c>
      <c r="AQ17" s="3">
        <v>2011</v>
      </c>
      <c r="AR17" s="3">
        <v>2012</v>
      </c>
      <c r="AS17" s="3">
        <v>2013</v>
      </c>
      <c r="AT17" s="3">
        <v>2014</v>
      </c>
      <c r="AU17" s="3">
        <v>2015</v>
      </c>
      <c r="AV17" s="3">
        <v>2016</v>
      </c>
      <c r="AW17" s="3">
        <v>2017</v>
      </c>
      <c r="AX17" s="3">
        <v>2018</v>
      </c>
      <c r="AY17" s="3">
        <v>2019</v>
      </c>
      <c r="AZ17" s="3">
        <v>2020</v>
      </c>
      <c r="BA17" s="3">
        <v>2021</v>
      </c>
      <c r="BB17" s="3">
        <v>2022</v>
      </c>
      <c r="BC17" s="3">
        <v>2023</v>
      </c>
      <c r="BD17" s="3">
        <v>2024</v>
      </c>
      <c r="BE17" s="3">
        <v>2025</v>
      </c>
      <c r="BF17" s="3">
        <v>2026</v>
      </c>
      <c r="BG17" s="3">
        <v>2027</v>
      </c>
      <c r="BH17" s="3">
        <v>2028</v>
      </c>
      <c r="BI17" s="3">
        <v>2029</v>
      </c>
      <c r="BJ17" s="3">
        <v>2030</v>
      </c>
      <c r="BK17" s="3">
        <v>2031</v>
      </c>
      <c r="BL17" s="3">
        <v>2032</v>
      </c>
      <c r="BM17" s="3">
        <v>2033</v>
      </c>
      <c r="BN17" s="3">
        <v>2034</v>
      </c>
      <c r="BO17" s="3">
        <v>2035</v>
      </c>
      <c r="BP17" s="3">
        <v>2036</v>
      </c>
      <c r="BQ17" s="3">
        <v>2037</v>
      </c>
      <c r="BR17" s="3">
        <v>2038</v>
      </c>
      <c r="BS17" s="3">
        <v>2039</v>
      </c>
      <c r="BT17" s="3">
        <v>2040</v>
      </c>
      <c r="BU17" s="3">
        <v>2041</v>
      </c>
      <c r="BV17" s="3">
        <v>2042</v>
      </c>
      <c r="BW17" s="3">
        <v>2043</v>
      </c>
      <c r="BX17" s="3">
        <v>2044</v>
      </c>
      <c r="BY17" s="3">
        <v>2045</v>
      </c>
      <c r="BZ17" s="3">
        <v>2046</v>
      </c>
      <c r="CA17" s="3">
        <v>2047</v>
      </c>
      <c r="CB17" s="3">
        <v>2048</v>
      </c>
      <c r="CC17" s="3">
        <v>2049</v>
      </c>
      <c r="CD17" s="3">
        <v>2050</v>
      </c>
      <c r="CE17" s="75"/>
    </row>
    <row r="18" spans="1:83" x14ac:dyDescent="0.25">
      <c r="A18" s="3" t="s">
        <v>319</v>
      </c>
      <c r="B18" s="250">
        <v>40</v>
      </c>
      <c r="C18" s="250">
        <v>40</v>
      </c>
      <c r="D18" s="250">
        <v>40</v>
      </c>
      <c r="E18" s="250">
        <v>40</v>
      </c>
      <c r="F18" s="250">
        <v>40</v>
      </c>
      <c r="G18" s="250">
        <v>40</v>
      </c>
      <c r="H18" s="250">
        <v>40</v>
      </c>
      <c r="I18" s="250">
        <v>40</v>
      </c>
      <c r="J18" s="250">
        <v>40</v>
      </c>
      <c r="K18" s="250">
        <v>40</v>
      </c>
      <c r="L18" s="250">
        <v>40</v>
      </c>
      <c r="M18" s="250">
        <v>40</v>
      </c>
      <c r="N18" s="250">
        <v>40</v>
      </c>
      <c r="O18" s="250">
        <v>40</v>
      </c>
      <c r="P18" s="250">
        <v>40</v>
      </c>
      <c r="Q18" s="250">
        <v>40</v>
      </c>
      <c r="R18" s="250">
        <v>40</v>
      </c>
      <c r="S18" s="250">
        <v>40</v>
      </c>
      <c r="T18" s="250">
        <v>40</v>
      </c>
      <c r="U18" s="250">
        <v>40</v>
      </c>
      <c r="V18" s="250">
        <v>40</v>
      </c>
      <c r="W18" s="250">
        <v>40</v>
      </c>
      <c r="X18" s="250">
        <v>40</v>
      </c>
      <c r="Y18" s="250">
        <v>40</v>
      </c>
      <c r="Z18" s="250">
        <v>40</v>
      </c>
      <c r="AA18" s="250">
        <v>40</v>
      </c>
      <c r="AB18" s="250">
        <v>40</v>
      </c>
      <c r="AC18" s="250">
        <v>40</v>
      </c>
      <c r="AD18" s="250">
        <v>40</v>
      </c>
      <c r="AE18" s="250">
        <v>40</v>
      </c>
      <c r="AF18" s="250">
        <v>40</v>
      </c>
      <c r="AG18" s="250">
        <v>40</v>
      </c>
      <c r="AH18" s="250">
        <v>40</v>
      </c>
      <c r="AI18" s="250">
        <v>40</v>
      </c>
      <c r="AJ18" s="250">
        <v>40</v>
      </c>
      <c r="AK18" s="250">
        <v>40</v>
      </c>
      <c r="AL18" s="250">
        <v>40</v>
      </c>
      <c r="AM18" s="250">
        <v>40</v>
      </c>
      <c r="AN18" s="250">
        <v>40</v>
      </c>
      <c r="AO18" s="250">
        <v>40</v>
      </c>
      <c r="AP18" s="250">
        <v>40</v>
      </c>
      <c r="AQ18" s="250">
        <v>40</v>
      </c>
      <c r="AR18" s="250">
        <v>40</v>
      </c>
      <c r="AS18" s="250">
        <v>40</v>
      </c>
      <c r="AT18" s="250">
        <v>40</v>
      </c>
      <c r="AU18" s="250">
        <v>40</v>
      </c>
      <c r="AV18" s="250">
        <v>40</v>
      </c>
      <c r="AW18" s="250">
        <v>40</v>
      </c>
      <c r="AX18" s="250">
        <v>40</v>
      </c>
      <c r="AY18" s="250">
        <v>40</v>
      </c>
      <c r="AZ18" s="250">
        <v>40</v>
      </c>
      <c r="BA18" s="250">
        <v>40</v>
      </c>
      <c r="BB18" s="250">
        <v>40</v>
      </c>
      <c r="BC18" s="250">
        <v>40</v>
      </c>
      <c r="BD18" s="250">
        <v>40</v>
      </c>
      <c r="BE18" s="250">
        <v>40</v>
      </c>
      <c r="BF18" s="250">
        <v>40</v>
      </c>
      <c r="BG18" s="250">
        <v>40</v>
      </c>
      <c r="BH18" s="250">
        <v>40</v>
      </c>
      <c r="BI18" s="250">
        <v>40</v>
      </c>
      <c r="BJ18" s="250">
        <v>40</v>
      </c>
      <c r="BK18" s="250">
        <v>40</v>
      </c>
      <c r="BL18" s="250">
        <v>40</v>
      </c>
      <c r="BM18" s="250">
        <v>40</v>
      </c>
      <c r="BN18" s="250">
        <v>40</v>
      </c>
      <c r="BO18" s="250">
        <v>40</v>
      </c>
      <c r="BP18" s="250">
        <v>40</v>
      </c>
      <c r="BQ18" s="250">
        <v>40</v>
      </c>
      <c r="BR18" s="250">
        <v>40</v>
      </c>
      <c r="BS18" s="250">
        <v>40</v>
      </c>
      <c r="BT18" s="250">
        <v>40</v>
      </c>
      <c r="BU18" s="250">
        <v>40</v>
      </c>
      <c r="BV18" s="250">
        <v>40</v>
      </c>
      <c r="BW18" s="250">
        <v>40</v>
      </c>
      <c r="BX18" s="250">
        <v>40</v>
      </c>
      <c r="BY18" s="250">
        <v>40</v>
      </c>
      <c r="BZ18" s="250">
        <v>40</v>
      </c>
      <c r="CA18" s="250">
        <v>40</v>
      </c>
      <c r="CB18" s="250">
        <v>40</v>
      </c>
      <c r="CC18" s="250">
        <v>40</v>
      </c>
      <c r="CD18" s="250">
        <v>40</v>
      </c>
      <c r="CE18" s="75"/>
    </row>
    <row r="19" spans="1:83" x14ac:dyDescent="0.25">
      <c r="A19" s="77"/>
      <c r="B19" s="78"/>
      <c r="C19" s="78"/>
      <c r="D19" s="78"/>
      <c r="E19" s="78"/>
      <c r="F19" s="78"/>
      <c r="G19" s="78"/>
      <c r="H19" s="78"/>
      <c r="I19" s="78"/>
      <c r="J19" s="78"/>
      <c r="K19" s="78"/>
      <c r="L19" s="78"/>
      <c r="M19" s="78"/>
      <c r="N19" s="78"/>
      <c r="O19" s="78"/>
      <c r="P19" s="78"/>
      <c r="Q19" s="78"/>
      <c r="R19" s="78"/>
      <c r="S19" s="78"/>
      <c r="T19" s="78"/>
      <c r="U19" s="78"/>
      <c r="V19" s="78"/>
      <c r="W19" s="78"/>
      <c r="X19" s="78"/>
      <c r="Y19" s="78"/>
      <c r="Z19" s="78"/>
      <c r="AA19" s="78"/>
      <c r="AB19" s="78"/>
      <c r="AC19" s="78"/>
      <c r="AD19" s="78"/>
      <c r="AE19" s="78"/>
      <c r="AF19" s="78"/>
      <c r="AG19" s="78"/>
      <c r="AH19" s="78"/>
      <c r="AI19" s="78"/>
      <c r="AJ19" s="78"/>
      <c r="AK19" s="78"/>
      <c r="AL19" s="78"/>
      <c r="AM19" s="78"/>
      <c r="AN19" s="78"/>
      <c r="AO19" s="78"/>
      <c r="AP19" s="78"/>
      <c r="AQ19" s="78"/>
      <c r="AR19" s="78"/>
      <c r="AS19" s="78"/>
      <c r="AT19" s="78"/>
      <c r="AU19" s="78"/>
      <c r="AV19" s="78"/>
      <c r="AW19" s="78"/>
      <c r="AX19" s="78"/>
      <c r="AY19" s="78"/>
      <c r="AZ19" s="78"/>
      <c r="BA19" s="78"/>
      <c r="BB19" s="78"/>
      <c r="BC19" s="78"/>
      <c r="BD19" s="78"/>
      <c r="BE19" s="78"/>
      <c r="BF19" s="78"/>
      <c r="BG19" s="78"/>
      <c r="BH19" s="78"/>
      <c r="BI19" s="78"/>
      <c r="BJ19" s="78"/>
      <c r="BK19" s="78"/>
      <c r="BL19" s="78"/>
      <c r="BM19" s="78"/>
      <c r="BN19" s="78"/>
      <c r="BO19" s="78"/>
      <c r="BP19" s="78"/>
      <c r="BQ19" s="78"/>
      <c r="BR19" s="78"/>
      <c r="BS19" s="78"/>
      <c r="BT19" s="78"/>
      <c r="BU19" s="78"/>
      <c r="BV19" s="78"/>
      <c r="BW19" s="78"/>
      <c r="BX19" s="78"/>
      <c r="BY19" s="78"/>
      <c r="BZ19" s="78"/>
      <c r="CA19" s="78"/>
      <c r="CB19" s="78"/>
      <c r="CC19" s="78"/>
      <c r="CD19" s="78"/>
      <c r="CE19" s="79"/>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C593F-F243-4F07-8A03-AA2C92B1D721}">
  <dimension ref="A1:D20"/>
  <sheetViews>
    <sheetView zoomScaleNormal="100" workbookViewId="0">
      <pane ySplit="1" topLeftCell="A2" activePane="bottomLeft" state="frozen"/>
      <selection pane="bottomLeft" activeCell="B7" sqref="B7"/>
    </sheetView>
  </sheetViews>
  <sheetFormatPr defaultRowHeight="15" x14ac:dyDescent="0.25"/>
  <cols>
    <col min="1" max="1" width="64.7109375" customWidth="1"/>
    <col min="3" max="3" width="40.7109375" customWidth="1"/>
    <col min="4" max="4" width="21.85546875" bestFit="1" customWidth="1"/>
  </cols>
  <sheetData>
    <row r="1" spans="1:4" x14ac:dyDescent="0.25">
      <c r="A1" s="5" t="s">
        <v>22</v>
      </c>
      <c r="B1" s="6" t="s">
        <v>5</v>
      </c>
      <c r="C1" s="7" t="s">
        <v>11</v>
      </c>
      <c r="D1" s="5" t="s">
        <v>4</v>
      </c>
    </row>
    <row r="2" spans="1:4" x14ac:dyDescent="0.25">
      <c r="A2" s="3" t="s">
        <v>183</v>
      </c>
      <c r="B2" s="8"/>
      <c r="C2" s="8"/>
      <c r="D2" s="8"/>
    </row>
    <row r="3" spans="1:4" x14ac:dyDescent="0.25">
      <c r="A3" s="10" t="s">
        <v>184</v>
      </c>
      <c r="B3" s="284">
        <v>3.9236964762564899E-2</v>
      </c>
      <c r="C3" s="8" t="s">
        <v>191</v>
      </c>
      <c r="D3" s="8" t="s">
        <v>180</v>
      </c>
    </row>
    <row r="4" spans="1:4" x14ac:dyDescent="0.25">
      <c r="A4" s="10" t="s">
        <v>192</v>
      </c>
      <c r="B4" s="4">
        <v>3.3453382708166601</v>
      </c>
      <c r="C4" s="8" t="s">
        <v>194</v>
      </c>
      <c r="D4" s="8" t="s">
        <v>181</v>
      </c>
    </row>
    <row r="5" spans="1:4" x14ac:dyDescent="0.25">
      <c r="A5" s="10" t="s">
        <v>193</v>
      </c>
      <c r="B5" s="4">
        <v>4.4000000000000004</v>
      </c>
      <c r="C5" s="8" t="s">
        <v>194</v>
      </c>
      <c r="D5" s="8" t="s">
        <v>182</v>
      </c>
    </row>
    <row r="6" spans="1:4" x14ac:dyDescent="0.25">
      <c r="A6" s="3" t="s">
        <v>198</v>
      </c>
      <c r="B6" s="126"/>
      <c r="C6" s="8"/>
      <c r="D6" s="8"/>
    </row>
    <row r="7" spans="1:4" x14ac:dyDescent="0.25">
      <c r="A7" s="10" t="s">
        <v>185</v>
      </c>
      <c r="B7" s="4">
        <v>1</v>
      </c>
      <c r="C7" s="8" t="s">
        <v>191</v>
      </c>
      <c r="D7" s="8" t="s">
        <v>208</v>
      </c>
    </row>
    <row r="8" spans="1:4" x14ac:dyDescent="0.25">
      <c r="A8" s="10" t="s">
        <v>187</v>
      </c>
      <c r="B8" s="4">
        <v>26</v>
      </c>
      <c r="C8" s="8" t="s">
        <v>189</v>
      </c>
      <c r="D8" s="8" t="s">
        <v>188</v>
      </c>
    </row>
    <row r="9" spans="1:4" x14ac:dyDescent="0.25">
      <c r="A9" s="10" t="s">
        <v>186</v>
      </c>
      <c r="B9" s="4">
        <v>7</v>
      </c>
      <c r="C9" s="8" t="s">
        <v>189</v>
      </c>
      <c r="D9" s="8" t="s">
        <v>209</v>
      </c>
    </row>
    <row r="10" spans="1:4" x14ac:dyDescent="0.25">
      <c r="A10" s="38" t="s">
        <v>195</v>
      </c>
      <c r="B10" s="126"/>
      <c r="C10" s="8"/>
      <c r="D10" s="8"/>
    </row>
    <row r="11" spans="1:4" x14ac:dyDescent="0.25">
      <c r="A11" s="10" t="s">
        <v>196</v>
      </c>
      <c r="B11" s="4">
        <v>0</v>
      </c>
      <c r="C11" s="8" t="s">
        <v>197</v>
      </c>
      <c r="D11" s="8" t="s">
        <v>190</v>
      </c>
    </row>
    <row r="12" spans="1:4" x14ac:dyDescent="0.25">
      <c r="A12" s="10" t="s">
        <v>199</v>
      </c>
      <c r="B12" s="4">
        <v>1</v>
      </c>
      <c r="C12" s="8" t="s">
        <v>197</v>
      </c>
      <c r="D12" s="8" t="s">
        <v>210</v>
      </c>
    </row>
    <row r="13" spans="1:4" x14ac:dyDescent="0.25">
      <c r="A13" s="8"/>
      <c r="B13" s="126"/>
      <c r="C13" s="8"/>
      <c r="D13" s="8"/>
    </row>
    <row r="14" spans="1:4" x14ac:dyDescent="0.25">
      <c r="A14" s="8" t="s">
        <v>89</v>
      </c>
      <c r="B14" s="4">
        <v>60</v>
      </c>
      <c r="C14" s="8"/>
      <c r="D14" s="8" t="s">
        <v>94</v>
      </c>
    </row>
    <row r="15" spans="1:4" x14ac:dyDescent="0.25">
      <c r="A15" s="8" t="s">
        <v>227</v>
      </c>
      <c r="B15" s="4">
        <v>80</v>
      </c>
      <c r="C15" s="8"/>
      <c r="D15" s="8" t="s">
        <v>228</v>
      </c>
    </row>
    <row r="16" spans="1:4" x14ac:dyDescent="0.25">
      <c r="A16" s="8" t="s">
        <v>136</v>
      </c>
      <c r="B16" s="4">
        <v>20</v>
      </c>
      <c r="C16" s="8"/>
      <c r="D16" s="8" t="s">
        <v>137</v>
      </c>
    </row>
    <row r="17" spans="1:4" x14ac:dyDescent="0.25">
      <c r="A17" s="8"/>
      <c r="B17" s="126"/>
      <c r="C17" s="8"/>
      <c r="D17" s="8"/>
    </row>
    <row r="18" spans="1:4" x14ac:dyDescent="0.25">
      <c r="A18" s="8" t="s">
        <v>229</v>
      </c>
      <c r="B18" s="128">
        <v>1975</v>
      </c>
      <c r="C18" s="8"/>
      <c r="D18" s="8" t="s">
        <v>231</v>
      </c>
    </row>
    <row r="19" spans="1:4" x14ac:dyDescent="0.25">
      <c r="A19" s="8" t="s">
        <v>230</v>
      </c>
      <c r="B19" s="4">
        <v>1.0723347063416699</v>
      </c>
      <c r="C19" s="8"/>
      <c r="D19" s="8" t="s">
        <v>232</v>
      </c>
    </row>
    <row r="20" spans="1:4" x14ac:dyDescent="0.25">
      <c r="A20" s="8"/>
      <c r="B20" s="126"/>
      <c r="C20" s="8"/>
      <c r="D20" s="8"/>
    </row>
  </sheetData>
  <dataValidations count="1">
    <dataValidation type="decimal" allowBlank="1" showInputMessage="1" showErrorMessage="1" sqref="B16:B17 B19" xr:uid="{450B8CCF-3AB3-468C-ACEE-BE46FA63DCA0}">
      <formula1>0</formula1>
      <formula2>100</formula2>
    </dataValidation>
  </dataValidations>
  <pageMargins left="0.7" right="0.7" top="0.75" bottom="0.75" header="0.3" footer="0.3"/>
  <pageSetup orientation="portrait" horizontalDpi="300" verticalDpi="300" r:id="rId1"/>
  <extLst>
    <ext xmlns:x14="http://schemas.microsoft.com/office/spreadsheetml/2009/9/main" uri="{CCE6A557-97BC-4b89-ADB6-D9C93CAAB3DF}">
      <x14:dataValidations xmlns:xm="http://schemas.microsoft.com/office/excel/2006/main" count="1">
        <x14:dataValidation type="whole" allowBlank="1" showInputMessage="1" showErrorMessage="1" xr:uid="{A0AC3840-C7B3-4CBF-AB60-D0F43F6F08D3}">
          <x14:formula1>
            <xm:f>Config!B2</xm:f>
          </x14:formula1>
          <x14:formula2>
            <xm:f>Config!B3</xm:f>
          </x14:formula2>
          <xm:sqref>B18</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7C56F9-FEAC-430C-A759-E95F3C8BA85E}">
  <sheetPr>
    <pageSetUpPr autoPageBreaks="0"/>
  </sheetPr>
  <dimension ref="A1:I63"/>
  <sheetViews>
    <sheetView zoomScale="75" zoomScaleNormal="75" workbookViewId="0">
      <selection activeCell="L20" sqref="L20"/>
    </sheetView>
  </sheetViews>
  <sheetFormatPr defaultRowHeight="15" x14ac:dyDescent="0.25"/>
  <cols>
    <col min="1" max="1" width="10.7109375" customWidth="1"/>
    <col min="10" max="10" width="10.7109375" customWidth="1"/>
  </cols>
  <sheetData>
    <row r="1" spans="1:9" x14ac:dyDescent="0.25">
      <c r="A1" s="298" t="s">
        <v>234</v>
      </c>
      <c r="B1" s="300"/>
      <c r="C1" s="300"/>
      <c r="D1" s="300"/>
      <c r="E1" s="300"/>
      <c r="F1" s="300"/>
      <c r="G1" s="300"/>
      <c r="H1" s="300"/>
      <c r="I1" s="300"/>
    </row>
    <row r="2" spans="1:9" x14ac:dyDescent="0.25">
      <c r="A2" s="3"/>
      <c r="B2" s="298" t="s">
        <v>31</v>
      </c>
      <c r="C2" s="300"/>
      <c r="D2" s="300"/>
      <c r="E2" s="300"/>
      <c r="F2" s="298" t="s">
        <v>32</v>
      </c>
      <c r="G2" s="300"/>
      <c r="H2" s="300"/>
      <c r="I2" s="300"/>
    </row>
    <row r="3" spans="1:9" x14ac:dyDescent="0.25">
      <c r="A3" s="3" t="s">
        <v>102</v>
      </c>
      <c r="B3" s="16" t="s">
        <v>86</v>
      </c>
      <c r="C3" s="3" t="s">
        <v>87</v>
      </c>
      <c r="D3" s="3" t="s">
        <v>88</v>
      </c>
      <c r="E3" s="3" t="s">
        <v>101</v>
      </c>
      <c r="F3" s="3" t="s">
        <v>86</v>
      </c>
      <c r="G3" s="3" t="s">
        <v>87</v>
      </c>
      <c r="H3" s="3" t="s">
        <v>88</v>
      </c>
      <c r="I3" s="3" t="s">
        <v>101</v>
      </c>
    </row>
    <row r="4" spans="1:9" x14ac:dyDescent="0.25">
      <c r="A4" s="3" t="s">
        <v>245</v>
      </c>
      <c r="B4" s="49">
        <v>60.54</v>
      </c>
      <c r="C4" s="49">
        <v>57.35</v>
      </c>
      <c r="D4" s="49">
        <v>53.95</v>
      </c>
      <c r="E4" s="49">
        <v>50.35</v>
      </c>
      <c r="F4" s="49">
        <v>60.54</v>
      </c>
      <c r="G4" s="49">
        <v>57.35</v>
      </c>
      <c r="H4" s="49">
        <v>53.95</v>
      </c>
      <c r="I4" s="55">
        <v>50.35</v>
      </c>
    </row>
    <row r="5" spans="1:9" x14ac:dyDescent="0.25">
      <c r="A5" s="3" t="s">
        <v>100</v>
      </c>
      <c r="B5" s="49">
        <v>20.76</v>
      </c>
      <c r="C5" s="49">
        <v>21.86</v>
      </c>
      <c r="D5" s="49">
        <v>22.9</v>
      </c>
      <c r="E5" s="49">
        <v>23.83</v>
      </c>
      <c r="F5" s="49">
        <v>20.76</v>
      </c>
      <c r="G5" s="49">
        <v>21.86</v>
      </c>
      <c r="H5" s="49">
        <v>22.9</v>
      </c>
      <c r="I5" s="55">
        <v>23.83</v>
      </c>
    </row>
    <row r="6" spans="1:9" x14ac:dyDescent="0.25">
      <c r="A6" s="3" t="s">
        <v>99</v>
      </c>
      <c r="B6" s="49">
        <v>14.399999999999999</v>
      </c>
      <c r="C6" s="49">
        <v>15.92</v>
      </c>
      <c r="D6" s="49">
        <v>17.600000000000001</v>
      </c>
      <c r="E6" s="49">
        <v>19.46</v>
      </c>
      <c r="F6" s="49">
        <v>14.399999999999999</v>
      </c>
      <c r="G6" s="49">
        <v>15.92</v>
      </c>
      <c r="H6" s="49">
        <v>17.600000000000001</v>
      </c>
      <c r="I6" s="55">
        <v>19.46</v>
      </c>
    </row>
    <row r="7" spans="1:9" x14ac:dyDescent="0.25">
      <c r="A7" s="3" t="s">
        <v>98</v>
      </c>
      <c r="B7" s="49">
        <v>3.71</v>
      </c>
      <c r="C7" s="49">
        <v>4.2</v>
      </c>
      <c r="D7" s="49">
        <v>4.78</v>
      </c>
      <c r="E7" s="49">
        <v>5.47</v>
      </c>
      <c r="F7" s="49">
        <v>3.71</v>
      </c>
      <c r="G7" s="49">
        <v>4.2</v>
      </c>
      <c r="H7" s="49">
        <v>4.78</v>
      </c>
      <c r="I7" s="55">
        <v>5.47</v>
      </c>
    </row>
    <row r="8" spans="1:9" x14ac:dyDescent="0.25">
      <c r="A8" s="3" t="s">
        <v>97</v>
      </c>
      <c r="B8" s="49">
        <v>0.51</v>
      </c>
      <c r="C8" s="49">
        <v>0.57999999999999996</v>
      </c>
      <c r="D8" s="49">
        <v>0.67</v>
      </c>
      <c r="E8" s="49">
        <v>0.77</v>
      </c>
      <c r="F8" s="49">
        <v>0.51</v>
      </c>
      <c r="G8" s="49">
        <v>0.57999999999999996</v>
      </c>
      <c r="H8" s="49">
        <v>0.67</v>
      </c>
      <c r="I8" s="55">
        <v>0.77</v>
      </c>
    </row>
    <row r="9" spans="1:9" x14ac:dyDescent="0.25">
      <c r="A9" s="3" t="s">
        <v>96</v>
      </c>
      <c r="B9" s="49">
        <v>0.08</v>
      </c>
      <c r="C9" s="49">
        <v>0.09</v>
      </c>
      <c r="D9" s="49">
        <v>0.1</v>
      </c>
      <c r="E9" s="49">
        <v>0.12</v>
      </c>
      <c r="F9" s="49">
        <v>0.08</v>
      </c>
      <c r="G9" s="49">
        <v>0.09</v>
      </c>
      <c r="H9" s="49">
        <v>0.1</v>
      </c>
      <c r="I9" s="55">
        <v>0.12</v>
      </c>
    </row>
    <row r="10" spans="1:9" x14ac:dyDescent="0.25">
      <c r="A10" s="350"/>
      <c r="B10" s="302"/>
      <c r="C10" s="302"/>
      <c r="D10" s="302"/>
      <c r="E10" s="302"/>
      <c r="F10" s="302"/>
      <c r="G10" s="302"/>
      <c r="H10" s="302"/>
      <c r="I10" s="297"/>
    </row>
    <row r="11" spans="1:9" x14ac:dyDescent="0.25">
      <c r="A11" s="298" t="s">
        <v>92</v>
      </c>
      <c r="B11" s="300"/>
      <c r="C11" s="300"/>
      <c r="D11" s="300"/>
      <c r="E11" s="300"/>
      <c r="F11" s="300"/>
      <c r="G11" s="300"/>
      <c r="H11" s="300"/>
      <c r="I11" s="300"/>
    </row>
    <row r="12" spans="1:9" x14ac:dyDescent="0.25">
      <c r="A12" s="3"/>
      <c r="B12" s="298" t="s">
        <v>31</v>
      </c>
      <c r="C12" s="300"/>
      <c r="D12" s="300"/>
      <c r="E12" s="300"/>
      <c r="F12" s="298" t="s">
        <v>32</v>
      </c>
      <c r="G12" s="300"/>
      <c r="H12" s="300"/>
      <c r="I12" s="300"/>
    </row>
    <row r="13" spans="1:9" x14ac:dyDescent="0.25">
      <c r="A13" s="3" t="s">
        <v>102</v>
      </c>
      <c r="B13" s="16" t="s">
        <v>86</v>
      </c>
      <c r="C13" s="3" t="s">
        <v>87</v>
      </c>
      <c r="D13" s="3" t="s">
        <v>88</v>
      </c>
      <c r="E13" s="3" t="s">
        <v>101</v>
      </c>
      <c r="F13" s="3" t="s">
        <v>86</v>
      </c>
      <c r="G13" s="3" t="s">
        <v>87</v>
      </c>
      <c r="H13" s="3" t="s">
        <v>88</v>
      </c>
      <c r="I13" s="3" t="s">
        <v>101</v>
      </c>
    </row>
    <row r="14" spans="1:9" x14ac:dyDescent="0.25">
      <c r="A14" s="37" t="s">
        <v>95</v>
      </c>
      <c r="B14" s="129">
        <v>4</v>
      </c>
      <c r="C14" s="129">
        <v>4</v>
      </c>
      <c r="D14" s="129">
        <v>4</v>
      </c>
      <c r="E14" s="129">
        <v>4</v>
      </c>
      <c r="F14" s="129">
        <v>4</v>
      </c>
      <c r="G14" s="129">
        <v>4</v>
      </c>
      <c r="H14" s="129">
        <v>4</v>
      </c>
      <c r="I14" s="130">
        <v>4</v>
      </c>
    </row>
    <row r="15" spans="1:9" x14ac:dyDescent="0.25">
      <c r="A15" s="3" t="s">
        <v>245</v>
      </c>
      <c r="B15" s="129">
        <v>0.15427726221266302</v>
      </c>
      <c r="C15" s="129">
        <v>0.18518197326506441</v>
      </c>
      <c r="D15" s="129">
        <v>0.22791543869493422</v>
      </c>
      <c r="E15" s="129">
        <v>0.29043604752002056</v>
      </c>
      <c r="F15" s="129">
        <v>0.15427726221266302</v>
      </c>
      <c r="G15" s="129">
        <v>0.18518197326506441</v>
      </c>
      <c r="H15" s="129">
        <v>0.22791543869493422</v>
      </c>
      <c r="I15" s="130">
        <v>0.29043604752002056</v>
      </c>
    </row>
    <row r="16" spans="1:9" x14ac:dyDescent="0.25">
      <c r="A16" s="3" t="s">
        <v>100</v>
      </c>
      <c r="B16" s="129">
        <v>0.2521477307312357</v>
      </c>
      <c r="C16" s="129">
        <v>0.2872095999554401</v>
      </c>
      <c r="D16" s="129">
        <v>0.33535240583111409</v>
      </c>
      <c r="E16" s="129">
        <v>0.4054139149490919</v>
      </c>
      <c r="F16" s="129">
        <v>0.2521477307312357</v>
      </c>
      <c r="G16" s="129">
        <v>0.2872095999554401</v>
      </c>
      <c r="H16" s="129">
        <v>0.33535240583111409</v>
      </c>
      <c r="I16" s="130">
        <v>0.4054139149490919</v>
      </c>
    </row>
    <row r="17" spans="1:9" x14ac:dyDescent="0.25">
      <c r="A17" s="3" t="s">
        <v>99</v>
      </c>
      <c r="B17" s="129">
        <v>0.22893186538611052</v>
      </c>
      <c r="C17" s="129">
        <v>0.26092168034700258</v>
      </c>
      <c r="D17" s="129">
        <v>0.30501502658452456</v>
      </c>
      <c r="E17" s="129">
        <v>0.36938328577141177</v>
      </c>
      <c r="F17" s="129">
        <v>0.22893186538611052</v>
      </c>
      <c r="G17" s="129">
        <v>0.26092168034700258</v>
      </c>
      <c r="H17" s="129">
        <v>0.30501502658452456</v>
      </c>
      <c r="I17" s="130">
        <v>0.36938328577141177</v>
      </c>
    </row>
    <row r="18" spans="1:9" x14ac:dyDescent="0.25">
      <c r="A18" s="3" t="s">
        <v>98</v>
      </c>
      <c r="B18" s="129">
        <v>0.29455217308799236</v>
      </c>
      <c r="C18" s="129">
        <v>0.33541413044716761</v>
      </c>
      <c r="D18" s="129">
        <v>0.39147573491812149</v>
      </c>
      <c r="E18" s="129">
        <v>0.47300531753039549</v>
      </c>
      <c r="F18" s="129">
        <v>0.29455217308799236</v>
      </c>
      <c r="G18" s="129">
        <v>0.33541413044716761</v>
      </c>
      <c r="H18" s="129">
        <v>0.39147573491812149</v>
      </c>
      <c r="I18" s="130">
        <v>0.47300531753039549</v>
      </c>
    </row>
    <row r="19" spans="1:9" x14ac:dyDescent="0.25">
      <c r="A19" s="3" t="s">
        <v>97</v>
      </c>
      <c r="B19" s="129">
        <v>0.49575555154743639</v>
      </c>
      <c r="C19" s="129">
        <v>0.56373352744038019</v>
      </c>
      <c r="D19" s="129">
        <v>0.65671455609300078</v>
      </c>
      <c r="E19" s="129">
        <v>0.79128000854442682</v>
      </c>
      <c r="F19" s="129">
        <v>0.49575555154743639</v>
      </c>
      <c r="G19" s="129">
        <v>0.56373352744038019</v>
      </c>
      <c r="H19" s="129">
        <v>0.65671455609300078</v>
      </c>
      <c r="I19" s="130">
        <v>0.79128000854442682</v>
      </c>
    </row>
    <row r="20" spans="1:9" x14ac:dyDescent="0.25">
      <c r="A20" s="350"/>
      <c r="B20" s="302"/>
      <c r="C20" s="302"/>
      <c r="D20" s="302"/>
      <c r="E20" s="302"/>
      <c r="F20" s="302"/>
      <c r="G20" s="302"/>
      <c r="H20" s="302"/>
      <c r="I20" s="297"/>
    </row>
    <row r="21" spans="1:9" x14ac:dyDescent="0.25">
      <c r="A21" s="298" t="s">
        <v>93</v>
      </c>
      <c r="B21" s="300"/>
      <c r="C21" s="300"/>
      <c r="D21" s="300"/>
      <c r="E21" s="300"/>
      <c r="F21" s="300"/>
      <c r="G21" s="300"/>
      <c r="H21" s="300"/>
      <c r="I21" s="300"/>
    </row>
    <row r="22" spans="1:9" x14ac:dyDescent="0.25">
      <c r="A22" s="8"/>
      <c r="B22" s="298" t="s">
        <v>31</v>
      </c>
      <c r="C22" s="300"/>
      <c r="D22" s="300"/>
      <c r="E22" s="300"/>
      <c r="F22" s="298" t="s">
        <v>32</v>
      </c>
      <c r="G22" s="300"/>
      <c r="H22" s="300"/>
      <c r="I22" s="300"/>
    </row>
    <row r="23" spans="1:9" x14ac:dyDescent="0.25">
      <c r="A23" s="3" t="s">
        <v>102</v>
      </c>
      <c r="B23" s="3" t="s">
        <v>86</v>
      </c>
      <c r="C23" s="3" t="s">
        <v>87</v>
      </c>
      <c r="D23" s="3" t="s">
        <v>88</v>
      </c>
      <c r="E23" s="3" t="s">
        <v>101</v>
      </c>
      <c r="F23" s="3" t="s">
        <v>86</v>
      </c>
      <c r="G23" s="3" t="s">
        <v>87</v>
      </c>
      <c r="H23" s="3" t="s">
        <v>88</v>
      </c>
      <c r="I23" s="3" t="s">
        <v>101</v>
      </c>
    </row>
    <row r="24" spans="1:9" x14ac:dyDescent="0.25">
      <c r="A24" s="54" t="s">
        <v>95</v>
      </c>
      <c r="B24" s="129">
        <v>0</v>
      </c>
      <c r="C24" s="129">
        <v>0</v>
      </c>
      <c r="D24" s="129">
        <v>0</v>
      </c>
      <c r="E24" s="129">
        <v>0</v>
      </c>
      <c r="F24" s="129">
        <v>0</v>
      </c>
      <c r="G24" s="129">
        <v>0</v>
      </c>
      <c r="H24" s="129">
        <v>0</v>
      </c>
      <c r="I24" s="130">
        <v>0</v>
      </c>
    </row>
    <row r="25" spans="1:9" x14ac:dyDescent="0.25">
      <c r="A25" s="3" t="s">
        <v>245</v>
      </c>
      <c r="B25" s="129">
        <v>0</v>
      </c>
      <c r="C25" s="129">
        <v>0</v>
      </c>
      <c r="D25" s="129">
        <v>1.0228676938175009E-5</v>
      </c>
      <c r="E25" s="129">
        <v>1.0286480589287629E-5</v>
      </c>
      <c r="F25" s="129">
        <v>0</v>
      </c>
      <c r="G25" s="129">
        <v>0</v>
      </c>
      <c r="H25" s="129">
        <v>1.0228676938175009E-5</v>
      </c>
      <c r="I25" s="130">
        <v>1.0286480589287629E-5</v>
      </c>
    </row>
    <row r="26" spans="1:9" x14ac:dyDescent="0.25">
      <c r="A26" s="3" t="s">
        <v>100</v>
      </c>
      <c r="B26" s="129">
        <v>1.1171101671374953E-4</v>
      </c>
      <c r="C26" s="129">
        <v>1.5280927906713223E-4</v>
      </c>
      <c r="D26" s="129">
        <v>1.9434486182532516E-4</v>
      </c>
      <c r="E26" s="129">
        <v>2.3658905355361545E-4</v>
      </c>
      <c r="F26" s="129">
        <v>1.1171101671374953E-4</v>
      </c>
      <c r="G26" s="129">
        <v>1.5280927906713223E-4</v>
      </c>
      <c r="H26" s="129">
        <v>1.9434486182532516E-4</v>
      </c>
      <c r="I26" s="130">
        <v>2.3658905355361545E-4</v>
      </c>
    </row>
    <row r="27" spans="1:9" x14ac:dyDescent="0.25">
      <c r="A27" s="3" t="s">
        <v>99</v>
      </c>
      <c r="B27" s="129">
        <v>3.7034868702791692E-3</v>
      </c>
      <c r="C27" s="129">
        <v>4.9900638580993844E-3</v>
      </c>
      <c r="D27" s="129">
        <v>6.3009683905235186E-3</v>
      </c>
      <c r="E27" s="129">
        <v>7.6515045745758712E-3</v>
      </c>
      <c r="F27" s="129">
        <v>3.7034868702791692E-3</v>
      </c>
      <c r="G27" s="129">
        <v>4.9900638580993844E-3</v>
      </c>
      <c r="H27" s="129">
        <v>6.3009683905235186E-3</v>
      </c>
      <c r="I27" s="130">
        <v>7.6515045745758712E-3</v>
      </c>
    </row>
    <row r="28" spans="1:9" x14ac:dyDescent="0.25">
      <c r="A28" s="3" t="s">
        <v>98</v>
      </c>
      <c r="B28" s="129">
        <v>4.8604447817455022E-2</v>
      </c>
      <c r="C28" s="129">
        <v>6.5351435014376888E-2</v>
      </c>
      <c r="D28" s="129">
        <v>8.2289705967617935E-2</v>
      </c>
      <c r="E28" s="129">
        <v>9.9511413220768521E-2</v>
      </c>
      <c r="F28" s="129">
        <v>4.8604447817455022E-2</v>
      </c>
      <c r="G28" s="129">
        <v>6.5351435014376888E-2</v>
      </c>
      <c r="H28" s="129">
        <v>8.2289705967617935E-2</v>
      </c>
      <c r="I28" s="130">
        <v>9.9511413220768521E-2</v>
      </c>
    </row>
    <row r="29" spans="1:9" x14ac:dyDescent="0.25">
      <c r="A29" s="3" t="s">
        <v>97</v>
      </c>
      <c r="B29" s="129">
        <v>0.2308051160775805</v>
      </c>
      <c r="C29" s="129">
        <v>0.31035564578534558</v>
      </c>
      <c r="D29" s="129">
        <v>0.39076614506909979</v>
      </c>
      <c r="E29" s="129">
        <v>0.47257120475246289</v>
      </c>
      <c r="F29" s="129">
        <v>0.2308051160775805</v>
      </c>
      <c r="G29" s="129">
        <v>0.31035564578534558</v>
      </c>
      <c r="H29" s="129">
        <v>0.39076614506909979</v>
      </c>
      <c r="I29" s="130">
        <v>0.47257120475246289</v>
      </c>
    </row>
    <row r="30" spans="1:9" x14ac:dyDescent="0.25">
      <c r="A30" s="3" t="s">
        <v>96</v>
      </c>
      <c r="B30" s="129">
        <v>0.72297338907743891</v>
      </c>
      <c r="C30" s="129">
        <v>0.97215225885455314</v>
      </c>
      <c r="D30" s="129">
        <v>1.2240248544836505</v>
      </c>
      <c r="E30" s="129">
        <v>1.4802657027208468</v>
      </c>
      <c r="F30" s="129">
        <v>0.72297338907743891</v>
      </c>
      <c r="G30" s="129">
        <v>0.97215225885455314</v>
      </c>
      <c r="H30" s="129">
        <v>1.2240248544836505</v>
      </c>
      <c r="I30" s="130">
        <v>1.4802657027208468</v>
      </c>
    </row>
    <row r="31" spans="1:9" x14ac:dyDescent="0.25">
      <c r="A31" s="350"/>
      <c r="B31" s="302"/>
      <c r="C31" s="302"/>
      <c r="D31" s="302"/>
      <c r="E31" s="302"/>
      <c r="F31" s="302"/>
      <c r="G31" s="302"/>
      <c r="H31" s="302"/>
      <c r="I31" s="297"/>
    </row>
    <row r="32" spans="1:9" x14ac:dyDescent="0.25">
      <c r="A32" s="298" t="s">
        <v>242</v>
      </c>
      <c r="B32" s="300"/>
      <c r="C32" s="300"/>
      <c r="D32" s="300"/>
      <c r="E32" s="300"/>
      <c r="F32" s="300"/>
      <c r="G32" s="300"/>
      <c r="H32" s="300"/>
      <c r="I32" s="300"/>
    </row>
    <row r="33" spans="1:9" x14ac:dyDescent="0.25">
      <c r="A33" s="8"/>
      <c r="B33" s="298" t="s">
        <v>31</v>
      </c>
      <c r="C33" s="300"/>
      <c r="D33" s="300"/>
      <c r="E33" s="300"/>
      <c r="F33" s="298" t="s">
        <v>32</v>
      </c>
      <c r="G33" s="300"/>
      <c r="H33" s="300"/>
      <c r="I33" s="300"/>
    </row>
    <row r="34" spans="1:9" x14ac:dyDescent="0.25">
      <c r="A34" s="3" t="s">
        <v>102</v>
      </c>
      <c r="B34" s="3" t="s">
        <v>86</v>
      </c>
      <c r="C34" s="3" t="s">
        <v>87</v>
      </c>
      <c r="D34" s="3" t="s">
        <v>88</v>
      </c>
      <c r="E34" s="3" t="s">
        <v>101</v>
      </c>
      <c r="F34" s="3" t="s">
        <v>86</v>
      </c>
      <c r="G34" s="3" t="s">
        <v>87</v>
      </c>
      <c r="H34" s="3" t="s">
        <v>88</v>
      </c>
      <c r="I34" s="3" t="s">
        <v>101</v>
      </c>
    </row>
    <row r="35" spans="1:9" x14ac:dyDescent="0.25">
      <c r="A35" s="54" t="s">
        <v>95</v>
      </c>
      <c r="B35" s="129">
        <v>3.943E-2</v>
      </c>
      <c r="C35" s="129">
        <v>3.6889999999999999E-2</v>
      </c>
      <c r="D35" s="129">
        <v>3.5409999999999997E-2</v>
      </c>
      <c r="E35" s="129">
        <v>4.1149999999999999E-2</v>
      </c>
      <c r="F35" s="129">
        <v>3.2169999999999997E-2</v>
      </c>
      <c r="G35" s="129">
        <v>2.971E-2</v>
      </c>
      <c r="H35" s="129">
        <v>2.8080000000000001E-2</v>
      </c>
      <c r="I35" s="130">
        <v>3.3410000000000002E-2</v>
      </c>
    </row>
    <row r="36" spans="1:9" x14ac:dyDescent="0.25">
      <c r="A36" s="3" t="s">
        <v>245</v>
      </c>
      <c r="B36" s="129">
        <v>3.943E-2</v>
      </c>
      <c r="C36" s="129">
        <v>3.6889999999999999E-2</v>
      </c>
      <c r="D36" s="129">
        <v>3.5409999999999997E-2</v>
      </c>
      <c r="E36" s="129">
        <v>4.1149999999999999E-2</v>
      </c>
      <c r="F36" s="129">
        <v>3.2169999999999997E-2</v>
      </c>
      <c r="G36" s="129">
        <v>2.971E-2</v>
      </c>
      <c r="H36" s="129">
        <v>2.8080000000000001E-2</v>
      </c>
      <c r="I36" s="130">
        <v>3.3410000000000002E-2</v>
      </c>
    </row>
    <row r="37" spans="1:9" x14ac:dyDescent="0.25">
      <c r="A37" s="3" t="s">
        <v>100</v>
      </c>
      <c r="B37" s="129">
        <v>5.0360000000000002E-2</v>
      </c>
      <c r="C37" s="129">
        <v>4.7550000000000002E-2</v>
      </c>
      <c r="D37" s="129">
        <v>4.6210000000000001E-2</v>
      </c>
      <c r="E37" s="129">
        <v>5.4370000000000002E-2</v>
      </c>
      <c r="F37" s="129">
        <v>4.1009999999999998E-2</v>
      </c>
      <c r="G37" s="129">
        <v>3.8339999999999999E-2</v>
      </c>
      <c r="H37" s="129">
        <v>3.6819999999999999E-2</v>
      </c>
      <c r="I37" s="130">
        <v>4.4110000000000003E-2</v>
      </c>
    </row>
    <row r="38" spans="1:9" x14ac:dyDescent="0.25">
      <c r="A38" s="3" t="s">
        <v>99</v>
      </c>
      <c r="B38" s="129">
        <v>6.2373333333333336E-2</v>
      </c>
      <c r="C38" s="129">
        <v>5.9279999999999999E-2</v>
      </c>
      <c r="D38" s="129">
        <v>5.8100000000000006E-2</v>
      </c>
      <c r="E38" s="129">
        <v>6.8923333333333336E-2</v>
      </c>
      <c r="F38" s="129">
        <v>5.0733333333333332E-2</v>
      </c>
      <c r="G38" s="129">
        <v>4.7826666666666663E-2</v>
      </c>
      <c r="H38" s="129">
        <v>4.6446666666666671E-2</v>
      </c>
      <c r="I38" s="130">
        <v>5.5889999999999995E-2</v>
      </c>
    </row>
    <row r="39" spans="1:9" x14ac:dyDescent="0.25">
      <c r="A39" s="3" t="s">
        <v>98</v>
      </c>
      <c r="B39" s="129">
        <v>0.107</v>
      </c>
      <c r="C39" s="129">
        <v>0.10284</v>
      </c>
      <c r="D39" s="129">
        <v>0.10224999999999999</v>
      </c>
      <c r="E39" s="129">
        <v>0.12296</v>
      </c>
      <c r="F39" s="129">
        <v>8.6849999999999997E-2</v>
      </c>
      <c r="G39" s="129">
        <v>8.3080000000000001E-2</v>
      </c>
      <c r="H39" s="129">
        <v>8.2180000000000003E-2</v>
      </c>
      <c r="I39" s="130">
        <v>9.9629999999999996E-2</v>
      </c>
    </row>
    <row r="40" spans="1:9" x14ac:dyDescent="0.25">
      <c r="A40" s="3" t="s">
        <v>97</v>
      </c>
      <c r="B40" s="129">
        <v>0.18701999999999999</v>
      </c>
      <c r="C40" s="129">
        <v>0.18093000000000001</v>
      </c>
      <c r="D40" s="129">
        <v>0.18140999999999999</v>
      </c>
      <c r="E40" s="129">
        <v>0.21984999999999999</v>
      </c>
      <c r="F40" s="129">
        <v>0.15160999999999999</v>
      </c>
      <c r="G40" s="129">
        <v>0.14629</v>
      </c>
      <c r="H40" s="129">
        <v>0.14624000000000001</v>
      </c>
      <c r="I40" s="130">
        <v>0.17804</v>
      </c>
    </row>
    <row r="41" spans="1:9" x14ac:dyDescent="0.25">
      <c r="A41" s="53" t="s">
        <v>96</v>
      </c>
      <c r="B41" s="129">
        <v>0.32634999999999997</v>
      </c>
      <c r="C41" s="129">
        <v>0.31691999999999998</v>
      </c>
      <c r="D41" s="129">
        <v>0.31924000000000002</v>
      </c>
      <c r="E41" s="129">
        <v>0.38855000000000001</v>
      </c>
      <c r="F41" s="129">
        <v>0.26438</v>
      </c>
      <c r="G41" s="129">
        <v>0.25635000000000002</v>
      </c>
      <c r="H41" s="129">
        <v>0.25779999999999997</v>
      </c>
      <c r="I41" s="130">
        <v>0.31458000000000003</v>
      </c>
    </row>
    <row r="42" spans="1:9" x14ac:dyDescent="0.25">
      <c r="A42" s="350"/>
      <c r="B42" s="302"/>
      <c r="C42" s="302"/>
      <c r="D42" s="302"/>
      <c r="E42" s="302"/>
      <c r="F42" s="302"/>
      <c r="G42" s="302"/>
      <c r="H42" s="302"/>
      <c r="I42" s="297"/>
    </row>
    <row r="43" spans="1:9" x14ac:dyDescent="0.25">
      <c r="A43" s="298" t="s">
        <v>243</v>
      </c>
      <c r="B43" s="300"/>
      <c r="C43" s="300"/>
      <c r="D43" s="300"/>
      <c r="E43" s="300"/>
      <c r="F43" s="300"/>
      <c r="G43" s="300"/>
      <c r="H43" s="300"/>
      <c r="I43" s="300"/>
    </row>
    <row r="44" spans="1:9" x14ac:dyDescent="0.25">
      <c r="A44" s="8"/>
      <c r="B44" s="298" t="s">
        <v>31</v>
      </c>
      <c r="C44" s="300"/>
      <c r="D44" s="300"/>
      <c r="E44" s="300"/>
      <c r="F44" s="298" t="s">
        <v>32</v>
      </c>
      <c r="G44" s="300"/>
      <c r="H44" s="300"/>
      <c r="I44" s="300"/>
    </row>
    <row r="45" spans="1:9" x14ac:dyDescent="0.25">
      <c r="A45" s="3" t="s">
        <v>102</v>
      </c>
      <c r="B45" s="3" t="s">
        <v>86</v>
      </c>
      <c r="C45" s="3" t="s">
        <v>87</v>
      </c>
      <c r="D45" s="3" t="s">
        <v>88</v>
      </c>
      <c r="E45" s="3" t="s">
        <v>101</v>
      </c>
      <c r="F45" s="3" t="s">
        <v>86</v>
      </c>
      <c r="G45" s="3" t="s">
        <v>87</v>
      </c>
      <c r="H45" s="3" t="s">
        <v>88</v>
      </c>
      <c r="I45" s="3" t="s">
        <v>101</v>
      </c>
    </row>
    <row r="46" spans="1:9" x14ac:dyDescent="0.25">
      <c r="A46" s="54" t="s">
        <v>95</v>
      </c>
      <c r="B46" s="129">
        <v>1.494E-2</v>
      </c>
      <c r="C46" s="129">
        <v>1.298E-2</v>
      </c>
      <c r="D46" s="129">
        <v>1.1169999999999999E-2</v>
      </c>
      <c r="E46" s="129">
        <v>1.149E-2</v>
      </c>
      <c r="F46" s="129">
        <v>1.234E-2</v>
      </c>
      <c r="G46" s="129">
        <v>1.0359999999999999E-2</v>
      </c>
      <c r="H46" s="129">
        <v>8.4700000000000001E-3</v>
      </c>
      <c r="I46" s="130">
        <v>9.4000000000000004E-3</v>
      </c>
    </row>
    <row r="47" spans="1:9" x14ac:dyDescent="0.25">
      <c r="A47" s="3" t="s">
        <v>245</v>
      </c>
      <c r="B47" s="129">
        <v>1.494E-2</v>
      </c>
      <c r="C47" s="129">
        <v>1.298E-2</v>
      </c>
      <c r="D47" s="129">
        <v>1.1169999999999999E-2</v>
      </c>
      <c r="E47" s="129">
        <v>1.149E-2</v>
      </c>
      <c r="F47" s="129">
        <v>1.234E-2</v>
      </c>
      <c r="G47" s="129">
        <v>1.0359999999999999E-2</v>
      </c>
      <c r="H47" s="129">
        <v>8.4700000000000001E-3</v>
      </c>
      <c r="I47" s="130">
        <v>9.4000000000000004E-3</v>
      </c>
    </row>
    <row r="48" spans="1:9" x14ac:dyDescent="0.25">
      <c r="A48" s="3" t="s">
        <v>100</v>
      </c>
      <c r="B48" s="129">
        <v>1.9650000000000001E-2</v>
      </c>
      <c r="C48" s="129">
        <v>1.7579999999999998E-2</v>
      </c>
      <c r="D48" s="129">
        <v>1.584E-2</v>
      </c>
      <c r="E48" s="129">
        <v>1.72E-2</v>
      </c>
      <c r="F48" s="129">
        <v>1.6160000000000001E-2</v>
      </c>
      <c r="G48" s="129">
        <v>1.4080000000000001E-2</v>
      </c>
      <c r="H48" s="129">
        <v>1.2239999999999999E-2</v>
      </c>
      <c r="I48" s="130">
        <v>1.4019999999999999E-2</v>
      </c>
    </row>
    <row r="49" spans="1:9" x14ac:dyDescent="0.25">
      <c r="A49" s="3" t="s">
        <v>99</v>
      </c>
      <c r="B49" s="129">
        <v>2.4840000000000001E-2</v>
      </c>
      <c r="C49" s="129">
        <v>2.2650000000000003E-2</v>
      </c>
      <c r="D49" s="129">
        <v>2.0969999999999999E-2</v>
      </c>
      <c r="E49" s="129">
        <v>2.3483333333333332E-2</v>
      </c>
      <c r="F49" s="129">
        <v>2.036E-2</v>
      </c>
      <c r="G49" s="129">
        <v>1.8183333333333333E-2</v>
      </c>
      <c r="H49" s="129">
        <v>1.6400000000000001E-2</v>
      </c>
      <c r="I49" s="130">
        <v>1.9110000000000002E-2</v>
      </c>
    </row>
    <row r="50" spans="1:9" x14ac:dyDescent="0.25">
      <c r="A50" s="3" t="s">
        <v>98</v>
      </c>
      <c r="B50" s="129">
        <v>4.4110000000000003E-2</v>
      </c>
      <c r="C50" s="129">
        <v>4.1459999999999997E-2</v>
      </c>
      <c r="D50" s="129">
        <v>4.0039999999999999E-2</v>
      </c>
      <c r="E50" s="129">
        <v>4.6820000000000001E-2</v>
      </c>
      <c r="F50" s="129">
        <v>3.5950000000000003E-2</v>
      </c>
      <c r="G50" s="129">
        <v>3.3399999999999999E-2</v>
      </c>
      <c r="H50" s="129">
        <v>3.1829999999999997E-2</v>
      </c>
      <c r="I50" s="130">
        <v>3.7999999999999999E-2</v>
      </c>
    </row>
    <row r="51" spans="1:9" x14ac:dyDescent="0.25">
      <c r="A51" s="3" t="s">
        <v>97</v>
      </c>
      <c r="B51" s="129">
        <v>7.8670000000000004E-2</v>
      </c>
      <c r="C51" s="129">
        <v>7.5179999999999997E-2</v>
      </c>
      <c r="D51" s="129">
        <v>7.4219999999999994E-2</v>
      </c>
      <c r="E51" s="129">
        <v>8.8660000000000003E-2</v>
      </c>
      <c r="F51" s="129">
        <v>6.3920000000000005E-2</v>
      </c>
      <c r="G51" s="129">
        <v>6.0699999999999997E-2</v>
      </c>
      <c r="H51" s="129">
        <v>5.9490000000000001E-2</v>
      </c>
      <c r="I51" s="130">
        <v>7.1859999999999993E-2</v>
      </c>
    </row>
    <row r="52" spans="1:9" x14ac:dyDescent="0.25">
      <c r="A52" s="3" t="s">
        <v>96</v>
      </c>
      <c r="B52" s="129">
        <v>0.13883999999999999</v>
      </c>
      <c r="C52" s="129">
        <v>0.13391</v>
      </c>
      <c r="D52" s="129">
        <v>0.13374</v>
      </c>
      <c r="E52" s="129">
        <v>0.16150999999999999</v>
      </c>
      <c r="F52" s="129">
        <v>0.11262</v>
      </c>
      <c r="G52" s="129">
        <v>0.10823000000000001</v>
      </c>
      <c r="H52" s="129">
        <v>0.10767</v>
      </c>
      <c r="I52" s="130">
        <v>0.13081999999999999</v>
      </c>
    </row>
    <row r="53" spans="1:9" x14ac:dyDescent="0.25">
      <c r="A53" s="350"/>
      <c r="B53" s="302"/>
      <c r="C53" s="302"/>
      <c r="D53" s="302"/>
      <c r="E53" s="302"/>
      <c r="F53" s="302"/>
      <c r="G53" s="302"/>
      <c r="H53" s="302"/>
      <c r="I53" s="297"/>
    </row>
    <row r="54" spans="1:9" x14ac:dyDescent="0.25">
      <c r="A54" s="298" t="s">
        <v>244</v>
      </c>
      <c r="B54" s="300"/>
      <c r="C54" s="300"/>
      <c r="D54" s="300"/>
      <c r="E54" s="300"/>
      <c r="F54" s="300"/>
      <c r="G54" s="300"/>
      <c r="H54" s="300"/>
      <c r="I54" s="300"/>
    </row>
    <row r="55" spans="1:9" x14ac:dyDescent="0.25">
      <c r="A55" s="8"/>
      <c r="B55" s="298" t="s">
        <v>31</v>
      </c>
      <c r="C55" s="300"/>
      <c r="D55" s="300"/>
      <c r="E55" s="300"/>
      <c r="F55" s="298" t="s">
        <v>32</v>
      </c>
      <c r="G55" s="300"/>
      <c r="H55" s="300"/>
      <c r="I55" s="300"/>
    </row>
    <row r="56" spans="1:9" x14ac:dyDescent="0.25">
      <c r="A56" s="3" t="s">
        <v>102</v>
      </c>
      <c r="B56" s="3" t="s">
        <v>86</v>
      </c>
      <c r="C56" s="3" t="s">
        <v>87</v>
      </c>
      <c r="D56" s="3" t="s">
        <v>88</v>
      </c>
      <c r="E56" s="3" t="s">
        <v>101</v>
      </c>
      <c r="F56" s="3" t="s">
        <v>86</v>
      </c>
      <c r="G56" s="3" t="s">
        <v>87</v>
      </c>
      <c r="H56" s="3" t="s">
        <v>88</v>
      </c>
      <c r="I56" s="3" t="s">
        <v>101</v>
      </c>
    </row>
    <row r="57" spans="1:9" x14ac:dyDescent="0.25">
      <c r="A57" s="54" t="s">
        <v>95</v>
      </c>
      <c r="B57" s="129">
        <v>7.3200000000000001E-3</v>
      </c>
      <c r="C57" s="129">
        <v>3.5799999999999998E-3</v>
      </c>
      <c r="D57" s="129">
        <v>7.6999999999999996E-4</v>
      </c>
      <c r="E57" s="129">
        <v>0</v>
      </c>
      <c r="F57" s="129">
        <v>5.3299999999999997E-3</v>
      </c>
      <c r="G57" s="129">
        <v>2.1199999999999999E-3</v>
      </c>
      <c r="H57" s="129">
        <v>0</v>
      </c>
      <c r="I57" s="130">
        <v>0</v>
      </c>
    </row>
    <row r="58" spans="1:9" x14ac:dyDescent="0.25">
      <c r="A58" s="3" t="s">
        <v>245</v>
      </c>
      <c r="B58" s="129">
        <v>7.3200000000000001E-3</v>
      </c>
      <c r="C58" s="129">
        <v>3.5799999999999998E-3</v>
      </c>
      <c r="D58" s="129">
        <v>7.6999999999999996E-4</v>
      </c>
      <c r="E58" s="129">
        <v>0</v>
      </c>
      <c r="F58" s="129">
        <v>5.3299999999999997E-3</v>
      </c>
      <c r="G58" s="129">
        <v>2.1199999999999999E-3</v>
      </c>
      <c r="H58" s="129">
        <v>0</v>
      </c>
      <c r="I58" s="130">
        <v>0</v>
      </c>
    </row>
    <row r="59" spans="1:9" x14ac:dyDescent="0.25">
      <c r="A59" s="3" t="s">
        <v>100</v>
      </c>
      <c r="B59" s="129">
        <v>1.5259999999999999E-2</v>
      </c>
      <c r="C59" s="129">
        <v>9.75E-3</v>
      </c>
      <c r="D59" s="129">
        <v>6.2500000000000003E-3</v>
      </c>
      <c r="E59" s="129">
        <v>5.1599999999999997E-3</v>
      </c>
      <c r="F59" s="129">
        <v>1.1140000000000001E-2</v>
      </c>
      <c r="G59" s="129">
        <v>6.6400000000000001E-3</v>
      </c>
      <c r="H59" s="129">
        <v>3.5400000000000002E-3</v>
      </c>
      <c r="I59" s="130">
        <v>3.0999999999999999E-3</v>
      </c>
    </row>
    <row r="60" spans="1:9" x14ac:dyDescent="0.25">
      <c r="A60" s="3" t="s">
        <v>99</v>
      </c>
      <c r="B60" s="129">
        <v>1.5799999999999998E-2</v>
      </c>
      <c r="C60" s="129">
        <v>1.0176666666666665E-2</v>
      </c>
      <c r="D60" s="129">
        <v>6.633333333333334E-3</v>
      </c>
      <c r="E60" s="129">
        <v>5.606666666666666E-3</v>
      </c>
      <c r="F60" s="129">
        <v>1.1533333333333333E-2</v>
      </c>
      <c r="G60" s="129">
        <v>6.946666666666667E-3</v>
      </c>
      <c r="H60" s="129">
        <v>3.8166666666666666E-3</v>
      </c>
      <c r="I60" s="130">
        <v>3.4233333333333338E-3</v>
      </c>
    </row>
    <row r="61" spans="1:9" x14ac:dyDescent="0.25">
      <c r="A61" s="3" t="s">
        <v>98</v>
      </c>
      <c r="B61" s="129">
        <v>2.0879999999999999E-2</v>
      </c>
      <c r="C61" s="129">
        <v>1.413E-2</v>
      </c>
      <c r="D61" s="129">
        <v>1.014E-2</v>
      </c>
      <c r="E61" s="129">
        <v>9.7699999999999992E-3</v>
      </c>
      <c r="F61" s="129">
        <v>1.525E-2</v>
      </c>
      <c r="G61" s="129">
        <v>9.8399999999999998E-3</v>
      </c>
      <c r="H61" s="129">
        <v>6.3899999999999998E-3</v>
      </c>
      <c r="I61" s="130">
        <v>6.4700000000000001E-3</v>
      </c>
    </row>
    <row r="62" spans="1:9" x14ac:dyDescent="0.25">
      <c r="A62" s="3" t="s">
        <v>97</v>
      </c>
      <c r="B62" s="129">
        <v>3.1109999999999999E-2</v>
      </c>
      <c r="C62" s="129">
        <v>2.2089999999999999E-2</v>
      </c>
      <c r="D62" s="129">
        <v>1.721E-2</v>
      </c>
      <c r="E62" s="129">
        <v>1.8149999999999999E-2</v>
      </c>
      <c r="F62" s="129">
        <v>2.274E-2</v>
      </c>
      <c r="G62" s="129">
        <v>1.567E-2</v>
      </c>
      <c r="H62" s="129">
        <v>1.1560000000000001E-2</v>
      </c>
      <c r="I62" s="130">
        <v>1.26E-2</v>
      </c>
    </row>
    <row r="63" spans="1:9" x14ac:dyDescent="0.25">
      <c r="A63" s="3" t="s">
        <v>96</v>
      </c>
      <c r="B63" s="142">
        <v>4.0939999999999997E-2</v>
      </c>
      <c r="C63" s="142">
        <v>2.9739999999999999E-2</v>
      </c>
      <c r="D63" s="142">
        <v>2.4E-2</v>
      </c>
      <c r="E63" s="142">
        <v>2.6200000000000001E-2</v>
      </c>
      <c r="F63" s="142">
        <v>2.9940000000000001E-2</v>
      </c>
      <c r="G63" s="142">
        <v>2.1270000000000001E-2</v>
      </c>
      <c r="H63" s="142">
        <v>1.6539999999999999E-2</v>
      </c>
      <c r="I63" s="143">
        <v>1.8499999999999999E-2</v>
      </c>
    </row>
  </sheetData>
  <mergeCells count="23">
    <mergeCell ref="A1:I1"/>
    <mergeCell ref="A21:I21"/>
    <mergeCell ref="B2:E2"/>
    <mergeCell ref="B12:E12"/>
    <mergeCell ref="B22:E22"/>
    <mergeCell ref="F22:I22"/>
    <mergeCell ref="F12:I12"/>
    <mergeCell ref="F2:I2"/>
    <mergeCell ref="A11:I11"/>
    <mergeCell ref="A54:I54"/>
    <mergeCell ref="B55:E55"/>
    <mergeCell ref="F55:I55"/>
    <mergeCell ref="A10:I10"/>
    <mergeCell ref="A20:I20"/>
    <mergeCell ref="A31:I31"/>
    <mergeCell ref="A42:I42"/>
    <mergeCell ref="A53:I53"/>
    <mergeCell ref="A32:I32"/>
    <mergeCell ref="B33:E33"/>
    <mergeCell ref="F33:I33"/>
    <mergeCell ref="A43:I43"/>
    <mergeCell ref="B44:E44"/>
    <mergeCell ref="F44:I44"/>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7662-AE22-4A16-9D41-A080B98EB0DC}">
  <dimension ref="A1:CD30"/>
  <sheetViews>
    <sheetView zoomScale="75" zoomScaleNormal="75" workbookViewId="0">
      <selection activeCell="A30" sqref="A30:B30"/>
    </sheetView>
  </sheetViews>
  <sheetFormatPr defaultRowHeight="15" x14ac:dyDescent="0.25"/>
  <cols>
    <col min="1" max="1" width="48.7109375" customWidth="1"/>
  </cols>
  <sheetData>
    <row r="1" spans="1:82" x14ac:dyDescent="0.25">
      <c r="A1" s="3" t="s">
        <v>103</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19" t="s">
        <v>37</v>
      </c>
      <c r="B2" s="39">
        <v>1.2415</v>
      </c>
      <c r="C2" s="39">
        <v>1.2415</v>
      </c>
      <c r="D2" s="39">
        <v>1.2415</v>
      </c>
      <c r="E2" s="39">
        <v>1.2415</v>
      </c>
      <c r="F2" s="39">
        <v>1.2415</v>
      </c>
      <c r="G2" s="39">
        <v>1.2415</v>
      </c>
      <c r="H2" s="39">
        <v>1.2415</v>
      </c>
      <c r="I2" s="39">
        <v>1.2415</v>
      </c>
      <c r="J2" s="39">
        <v>1.2415</v>
      </c>
      <c r="K2" s="39">
        <v>1.2415</v>
      </c>
      <c r="L2" s="39">
        <v>1.2415</v>
      </c>
      <c r="M2" s="39">
        <v>1.2415</v>
      </c>
      <c r="N2" s="39">
        <v>1.2415</v>
      </c>
      <c r="O2" s="39">
        <v>1.2415</v>
      </c>
      <c r="P2" s="39">
        <v>1.2415</v>
      </c>
      <c r="Q2" s="39">
        <v>1.2415</v>
      </c>
      <c r="R2" s="39">
        <v>1.2415</v>
      </c>
      <c r="S2" s="39">
        <v>1.2415</v>
      </c>
      <c r="T2" s="39">
        <v>1.2415</v>
      </c>
      <c r="U2" s="39">
        <v>1.2415</v>
      </c>
      <c r="V2" s="39">
        <v>1.2415</v>
      </c>
      <c r="W2" s="39">
        <v>1.2415</v>
      </c>
      <c r="X2" s="39">
        <v>1.2415</v>
      </c>
      <c r="Y2" s="39">
        <v>1.2415</v>
      </c>
      <c r="Z2" s="39">
        <v>1.2415</v>
      </c>
      <c r="AA2" s="39">
        <v>1.2415</v>
      </c>
      <c r="AB2" s="39">
        <v>1.2415</v>
      </c>
      <c r="AC2" s="39">
        <v>1.2415</v>
      </c>
      <c r="AD2" s="39">
        <v>1.2415</v>
      </c>
      <c r="AE2" s="39">
        <v>1.2415</v>
      </c>
      <c r="AF2" s="39">
        <v>1.2415</v>
      </c>
      <c r="AG2" s="39">
        <v>1.2415</v>
      </c>
      <c r="AH2" s="39">
        <v>1.2415</v>
      </c>
      <c r="AI2" s="39">
        <v>1.2415</v>
      </c>
      <c r="AJ2" s="39">
        <v>1.2415</v>
      </c>
      <c r="AK2" s="39">
        <v>1.2415</v>
      </c>
      <c r="AL2" s="39">
        <v>1.2415</v>
      </c>
      <c r="AM2" s="39">
        <v>1.2415</v>
      </c>
      <c r="AN2" s="39">
        <v>1.2415</v>
      </c>
      <c r="AO2" s="39">
        <v>1.2415</v>
      </c>
      <c r="AP2" s="39">
        <v>1.2415</v>
      </c>
      <c r="AQ2" s="39">
        <v>1.2415</v>
      </c>
      <c r="AR2" s="39">
        <v>1.2415</v>
      </c>
      <c r="AS2" s="39">
        <v>1.2415</v>
      </c>
      <c r="AT2" s="39">
        <v>1.2415</v>
      </c>
      <c r="AU2" s="39">
        <v>1.2415</v>
      </c>
      <c r="AV2" s="39">
        <v>1.2415</v>
      </c>
      <c r="AW2" s="39">
        <v>1.2415</v>
      </c>
      <c r="AX2" s="39">
        <v>1.2415</v>
      </c>
      <c r="AY2" s="39">
        <v>1.2415</v>
      </c>
      <c r="AZ2" s="39">
        <v>1.2415</v>
      </c>
      <c r="BA2" s="39">
        <v>1.2415</v>
      </c>
      <c r="BB2" s="39">
        <v>1.2415</v>
      </c>
      <c r="BC2" s="39">
        <v>1.2415</v>
      </c>
      <c r="BD2" s="39">
        <v>1.2415</v>
      </c>
      <c r="BE2" s="39">
        <v>1.2415</v>
      </c>
      <c r="BF2" s="39">
        <v>1.2415</v>
      </c>
      <c r="BG2" s="39">
        <v>1.2415</v>
      </c>
      <c r="BH2" s="39">
        <v>1.2415</v>
      </c>
      <c r="BI2" s="39">
        <v>1.2415</v>
      </c>
      <c r="BJ2" s="39">
        <v>1.2415</v>
      </c>
      <c r="BK2" s="39">
        <v>1.2415</v>
      </c>
      <c r="BL2" s="39">
        <v>1.2415</v>
      </c>
      <c r="BM2" s="39">
        <v>1.2415</v>
      </c>
      <c r="BN2" s="39">
        <v>1.2415</v>
      </c>
      <c r="BO2" s="39">
        <v>1.2415</v>
      </c>
      <c r="BP2" s="39">
        <v>1.2415</v>
      </c>
      <c r="BQ2" s="39">
        <v>1.2415</v>
      </c>
      <c r="BR2" s="39">
        <v>1.2415</v>
      </c>
      <c r="BS2" s="39">
        <v>1.2415</v>
      </c>
      <c r="BT2" s="39">
        <v>1.2415</v>
      </c>
      <c r="BU2" s="39">
        <v>1.2415</v>
      </c>
      <c r="BV2" s="39">
        <v>1.2415</v>
      </c>
      <c r="BW2" s="39">
        <v>1.2415</v>
      </c>
      <c r="BX2" s="39">
        <v>1.2415</v>
      </c>
      <c r="BY2" s="39">
        <v>1.2415</v>
      </c>
      <c r="BZ2" s="39">
        <v>1.2415</v>
      </c>
      <c r="CA2" s="39">
        <v>1.2415</v>
      </c>
      <c r="CB2" s="39">
        <v>1.2415</v>
      </c>
      <c r="CC2" s="39">
        <v>1.2415</v>
      </c>
      <c r="CD2" s="39">
        <v>1.2415</v>
      </c>
    </row>
    <row r="3" spans="1:82" x14ac:dyDescent="0.25">
      <c r="A3" s="19" t="s">
        <v>38</v>
      </c>
      <c r="B3" s="39">
        <v>0.86041000000000001</v>
      </c>
      <c r="C3" s="39">
        <v>0.86041000000000001</v>
      </c>
      <c r="D3" s="39">
        <v>0.86041000000000001</v>
      </c>
      <c r="E3" s="39">
        <v>0.86041000000000001</v>
      </c>
      <c r="F3" s="39">
        <v>0.86041000000000001</v>
      </c>
      <c r="G3" s="39">
        <v>0.86041000000000001</v>
      </c>
      <c r="H3" s="39">
        <v>0.86041000000000001</v>
      </c>
      <c r="I3" s="39">
        <v>0.86041000000000001</v>
      </c>
      <c r="J3" s="39">
        <v>0.86041000000000001</v>
      </c>
      <c r="K3" s="39">
        <v>0.86041000000000001</v>
      </c>
      <c r="L3" s="39">
        <v>0.86041000000000001</v>
      </c>
      <c r="M3" s="39">
        <v>0.86041000000000001</v>
      </c>
      <c r="N3" s="39">
        <v>0.86041000000000001</v>
      </c>
      <c r="O3" s="39">
        <v>0.86041000000000001</v>
      </c>
      <c r="P3" s="39">
        <v>0.86041000000000001</v>
      </c>
      <c r="Q3" s="39">
        <v>0.86041000000000001</v>
      </c>
      <c r="R3" s="39">
        <v>0.86041000000000001</v>
      </c>
      <c r="S3" s="39">
        <v>0.86041000000000001</v>
      </c>
      <c r="T3" s="39">
        <v>0.86041000000000001</v>
      </c>
      <c r="U3" s="39">
        <v>0.86041000000000001</v>
      </c>
      <c r="V3" s="39">
        <v>0.86041000000000001</v>
      </c>
      <c r="W3" s="39">
        <v>0.86041000000000001</v>
      </c>
      <c r="X3" s="39">
        <v>0.86041000000000001</v>
      </c>
      <c r="Y3" s="39">
        <v>0.86041000000000001</v>
      </c>
      <c r="Z3" s="39">
        <v>0.86041000000000001</v>
      </c>
      <c r="AA3" s="39">
        <v>0.86041000000000001</v>
      </c>
      <c r="AB3" s="39">
        <v>0.86041000000000001</v>
      </c>
      <c r="AC3" s="39">
        <v>0.86041000000000001</v>
      </c>
      <c r="AD3" s="39">
        <v>0.86041000000000001</v>
      </c>
      <c r="AE3" s="39">
        <v>0.86041000000000001</v>
      </c>
      <c r="AF3" s="39">
        <v>0.86041000000000001</v>
      </c>
      <c r="AG3" s="39">
        <v>0.86041000000000001</v>
      </c>
      <c r="AH3" s="39">
        <v>0.86041000000000001</v>
      </c>
      <c r="AI3" s="39">
        <v>0.86041000000000001</v>
      </c>
      <c r="AJ3" s="39">
        <v>0.86041000000000001</v>
      </c>
      <c r="AK3" s="39">
        <v>0.86041000000000001</v>
      </c>
      <c r="AL3" s="39">
        <v>0.86041000000000001</v>
      </c>
      <c r="AM3" s="39">
        <v>0.86041000000000001</v>
      </c>
      <c r="AN3" s="39">
        <v>0.86041000000000001</v>
      </c>
      <c r="AO3" s="39">
        <v>0.86041000000000001</v>
      </c>
      <c r="AP3" s="39">
        <v>0.86041000000000001</v>
      </c>
      <c r="AQ3" s="39">
        <v>0.86041000000000001</v>
      </c>
      <c r="AR3" s="39">
        <v>0.86041000000000001</v>
      </c>
      <c r="AS3" s="39">
        <v>0.86041000000000001</v>
      </c>
      <c r="AT3" s="39">
        <v>0.86041000000000001</v>
      </c>
      <c r="AU3" s="39">
        <v>0.86041000000000001</v>
      </c>
      <c r="AV3" s="39">
        <v>0.86041000000000001</v>
      </c>
      <c r="AW3" s="39">
        <v>0.86041000000000001</v>
      </c>
      <c r="AX3" s="39">
        <v>0.86041000000000001</v>
      </c>
      <c r="AY3" s="39">
        <v>0.86041000000000001</v>
      </c>
      <c r="AZ3" s="39">
        <v>0.86041000000000001</v>
      </c>
      <c r="BA3" s="39">
        <v>0.86041000000000001</v>
      </c>
      <c r="BB3" s="39">
        <v>0.86041000000000001</v>
      </c>
      <c r="BC3" s="39">
        <v>0.86041000000000001</v>
      </c>
      <c r="BD3" s="39">
        <v>0.86041000000000001</v>
      </c>
      <c r="BE3" s="39">
        <v>0.86041000000000001</v>
      </c>
      <c r="BF3" s="39">
        <v>0.86041000000000001</v>
      </c>
      <c r="BG3" s="39">
        <v>0.86041000000000001</v>
      </c>
      <c r="BH3" s="39">
        <v>0.86041000000000001</v>
      </c>
      <c r="BI3" s="39">
        <v>0.86041000000000001</v>
      </c>
      <c r="BJ3" s="39">
        <v>0.86041000000000001</v>
      </c>
      <c r="BK3" s="39">
        <v>0.86041000000000001</v>
      </c>
      <c r="BL3" s="39">
        <v>0.86041000000000001</v>
      </c>
      <c r="BM3" s="39">
        <v>0.86041000000000001</v>
      </c>
      <c r="BN3" s="39">
        <v>0.86041000000000001</v>
      </c>
      <c r="BO3" s="39">
        <v>0.86041000000000001</v>
      </c>
      <c r="BP3" s="39">
        <v>0.86041000000000001</v>
      </c>
      <c r="BQ3" s="39">
        <v>0.86041000000000001</v>
      </c>
      <c r="BR3" s="39">
        <v>0.86041000000000001</v>
      </c>
      <c r="BS3" s="39">
        <v>0.86041000000000001</v>
      </c>
      <c r="BT3" s="39">
        <v>0.86041000000000001</v>
      </c>
      <c r="BU3" s="39">
        <v>0.86041000000000001</v>
      </c>
      <c r="BV3" s="39">
        <v>0.86041000000000001</v>
      </c>
      <c r="BW3" s="39">
        <v>0.86041000000000001</v>
      </c>
      <c r="BX3" s="39">
        <v>0.86041000000000001</v>
      </c>
      <c r="BY3" s="39">
        <v>0.86041000000000001</v>
      </c>
      <c r="BZ3" s="39">
        <v>0.86041000000000001</v>
      </c>
      <c r="CA3" s="39">
        <v>0.86041000000000001</v>
      </c>
      <c r="CB3" s="39">
        <v>0.86041000000000001</v>
      </c>
      <c r="CC3" s="39">
        <v>0.86041000000000001</v>
      </c>
      <c r="CD3" s="39">
        <v>0.86041000000000001</v>
      </c>
    </row>
    <row r="4" spans="1:82" x14ac:dyDescent="0.25">
      <c r="A4" s="19" t="s">
        <v>39</v>
      </c>
      <c r="B4" s="39">
        <v>0.83459000000000005</v>
      </c>
      <c r="C4" s="39">
        <v>0.83459000000000005</v>
      </c>
      <c r="D4" s="39">
        <v>0.83459000000000005</v>
      </c>
      <c r="E4" s="39">
        <v>0.83459000000000005</v>
      </c>
      <c r="F4" s="39">
        <v>0.83459000000000005</v>
      </c>
      <c r="G4" s="39">
        <v>0.83459000000000005</v>
      </c>
      <c r="H4" s="39">
        <v>0.83459000000000005</v>
      </c>
      <c r="I4" s="39">
        <v>0.83459000000000005</v>
      </c>
      <c r="J4" s="39">
        <v>0.83459000000000005</v>
      </c>
      <c r="K4" s="39">
        <v>0.83459000000000005</v>
      </c>
      <c r="L4" s="39">
        <v>0.83459000000000005</v>
      </c>
      <c r="M4" s="39">
        <v>0.83459000000000005</v>
      </c>
      <c r="N4" s="39">
        <v>0.83459000000000005</v>
      </c>
      <c r="O4" s="39">
        <v>0.83459000000000005</v>
      </c>
      <c r="P4" s="39">
        <v>0.83459000000000005</v>
      </c>
      <c r="Q4" s="39">
        <v>0.83459000000000005</v>
      </c>
      <c r="R4" s="39">
        <v>0.83459000000000005</v>
      </c>
      <c r="S4" s="39">
        <v>0.83459000000000005</v>
      </c>
      <c r="T4" s="39">
        <v>0.83459000000000005</v>
      </c>
      <c r="U4" s="39">
        <v>0.83459000000000005</v>
      </c>
      <c r="V4" s="39">
        <v>0.83459000000000005</v>
      </c>
      <c r="W4" s="39">
        <v>0.83459000000000005</v>
      </c>
      <c r="X4" s="39">
        <v>0.83459000000000005</v>
      </c>
      <c r="Y4" s="39">
        <v>0.83459000000000005</v>
      </c>
      <c r="Z4" s="39">
        <v>0.83459000000000005</v>
      </c>
      <c r="AA4" s="39">
        <v>0.83459000000000005</v>
      </c>
      <c r="AB4" s="39">
        <v>0.83459000000000005</v>
      </c>
      <c r="AC4" s="39">
        <v>0.83459000000000005</v>
      </c>
      <c r="AD4" s="39">
        <v>0.83459000000000005</v>
      </c>
      <c r="AE4" s="39">
        <v>0.83459000000000005</v>
      </c>
      <c r="AF4" s="39">
        <v>0.83459000000000005</v>
      </c>
      <c r="AG4" s="39">
        <v>0.83459000000000005</v>
      </c>
      <c r="AH4" s="39">
        <v>0.83459000000000005</v>
      </c>
      <c r="AI4" s="39">
        <v>0.83459000000000005</v>
      </c>
      <c r="AJ4" s="39">
        <v>0.83459000000000005</v>
      </c>
      <c r="AK4" s="39">
        <v>0.83459000000000005</v>
      </c>
      <c r="AL4" s="39">
        <v>0.83459000000000005</v>
      </c>
      <c r="AM4" s="39">
        <v>0.83459000000000005</v>
      </c>
      <c r="AN4" s="39">
        <v>0.83459000000000005</v>
      </c>
      <c r="AO4" s="39">
        <v>0.83459000000000005</v>
      </c>
      <c r="AP4" s="39">
        <v>0.83459000000000005</v>
      </c>
      <c r="AQ4" s="39">
        <v>0.83459000000000005</v>
      </c>
      <c r="AR4" s="39">
        <v>0.83459000000000005</v>
      </c>
      <c r="AS4" s="39">
        <v>0.83459000000000005</v>
      </c>
      <c r="AT4" s="39">
        <v>0.83459000000000005</v>
      </c>
      <c r="AU4" s="39">
        <v>0.83459000000000005</v>
      </c>
      <c r="AV4" s="39">
        <v>0.83459000000000005</v>
      </c>
      <c r="AW4" s="39">
        <v>0.83459000000000005</v>
      </c>
      <c r="AX4" s="39">
        <v>0.83459000000000005</v>
      </c>
      <c r="AY4" s="39">
        <v>0.83459000000000005</v>
      </c>
      <c r="AZ4" s="39">
        <v>0.83459000000000005</v>
      </c>
      <c r="BA4" s="39">
        <v>0.83459000000000005</v>
      </c>
      <c r="BB4" s="39">
        <v>0.83459000000000005</v>
      </c>
      <c r="BC4" s="39">
        <v>0.83459000000000005</v>
      </c>
      <c r="BD4" s="39">
        <v>0.83459000000000005</v>
      </c>
      <c r="BE4" s="39">
        <v>0.83459000000000005</v>
      </c>
      <c r="BF4" s="39">
        <v>0.83459000000000005</v>
      </c>
      <c r="BG4" s="39">
        <v>0.83459000000000005</v>
      </c>
      <c r="BH4" s="39">
        <v>0.83459000000000005</v>
      </c>
      <c r="BI4" s="39">
        <v>0.83459000000000005</v>
      </c>
      <c r="BJ4" s="39">
        <v>0.83459000000000005</v>
      </c>
      <c r="BK4" s="39">
        <v>0.83459000000000005</v>
      </c>
      <c r="BL4" s="39">
        <v>0.83459000000000005</v>
      </c>
      <c r="BM4" s="39">
        <v>0.83459000000000005</v>
      </c>
      <c r="BN4" s="39">
        <v>0.83459000000000005</v>
      </c>
      <c r="BO4" s="39">
        <v>0.83459000000000005</v>
      </c>
      <c r="BP4" s="39">
        <v>0.83459000000000005</v>
      </c>
      <c r="BQ4" s="39">
        <v>0.83459000000000005</v>
      </c>
      <c r="BR4" s="39">
        <v>0.83459000000000005</v>
      </c>
      <c r="BS4" s="39">
        <v>0.83459000000000005</v>
      </c>
      <c r="BT4" s="39">
        <v>0.83459000000000005</v>
      </c>
      <c r="BU4" s="39">
        <v>0.83459000000000005</v>
      </c>
      <c r="BV4" s="39">
        <v>0.83459000000000005</v>
      </c>
      <c r="BW4" s="39">
        <v>0.83459000000000005</v>
      </c>
      <c r="BX4" s="39">
        <v>0.83459000000000005</v>
      </c>
      <c r="BY4" s="39">
        <v>0.83459000000000005</v>
      </c>
      <c r="BZ4" s="39">
        <v>0.83459000000000005</v>
      </c>
      <c r="CA4" s="39">
        <v>0.83459000000000005</v>
      </c>
      <c r="CB4" s="39">
        <v>0.83459000000000005</v>
      </c>
      <c r="CC4" s="39">
        <v>0.83459000000000005</v>
      </c>
      <c r="CD4" s="39">
        <v>0.83459000000000005</v>
      </c>
    </row>
    <row r="5" spans="1:82" x14ac:dyDescent="0.25">
      <c r="A5" s="19" t="s">
        <v>40</v>
      </c>
      <c r="B5" s="39">
        <v>0.82399999999999995</v>
      </c>
      <c r="C5" s="39">
        <v>0.82399999999999995</v>
      </c>
      <c r="D5" s="39">
        <v>0.82399999999999995</v>
      </c>
      <c r="E5" s="39">
        <v>0.82399999999999995</v>
      </c>
      <c r="F5" s="39">
        <v>0.82399999999999995</v>
      </c>
      <c r="G5" s="39">
        <v>0.82399999999999995</v>
      </c>
      <c r="H5" s="39">
        <v>0.82399999999999995</v>
      </c>
      <c r="I5" s="39">
        <v>0.82399999999999995</v>
      </c>
      <c r="J5" s="39">
        <v>0.82399999999999995</v>
      </c>
      <c r="K5" s="39">
        <v>0.82399999999999995</v>
      </c>
      <c r="L5" s="39">
        <v>0.82399999999999995</v>
      </c>
      <c r="M5" s="39">
        <v>0.82399999999999995</v>
      </c>
      <c r="N5" s="39">
        <v>0.82399999999999995</v>
      </c>
      <c r="O5" s="39">
        <v>0.82399999999999995</v>
      </c>
      <c r="P5" s="39">
        <v>0.82399999999999995</v>
      </c>
      <c r="Q5" s="39">
        <v>0.82399999999999995</v>
      </c>
      <c r="R5" s="39">
        <v>0.82399999999999995</v>
      </c>
      <c r="S5" s="39">
        <v>0.82399999999999995</v>
      </c>
      <c r="T5" s="39">
        <v>0.82399999999999995</v>
      </c>
      <c r="U5" s="39">
        <v>0.82399999999999995</v>
      </c>
      <c r="V5" s="39">
        <v>0.82399999999999995</v>
      </c>
      <c r="W5" s="39">
        <v>0.82399999999999995</v>
      </c>
      <c r="X5" s="39">
        <v>0.82399999999999995</v>
      </c>
      <c r="Y5" s="39">
        <v>0.82399999999999995</v>
      </c>
      <c r="Z5" s="39">
        <v>0.82399999999999995</v>
      </c>
      <c r="AA5" s="39">
        <v>0.82399999999999995</v>
      </c>
      <c r="AB5" s="39">
        <v>0.82399999999999995</v>
      </c>
      <c r="AC5" s="39">
        <v>0.82399999999999995</v>
      </c>
      <c r="AD5" s="39">
        <v>0.82399999999999995</v>
      </c>
      <c r="AE5" s="39">
        <v>0.82399999999999995</v>
      </c>
      <c r="AF5" s="39">
        <v>0.82399999999999995</v>
      </c>
      <c r="AG5" s="39">
        <v>0.82399999999999995</v>
      </c>
      <c r="AH5" s="39">
        <v>0.82399999999999995</v>
      </c>
      <c r="AI5" s="39">
        <v>0.82399999999999995</v>
      </c>
      <c r="AJ5" s="39">
        <v>0.82399999999999995</v>
      </c>
      <c r="AK5" s="39">
        <v>0.82399999999999995</v>
      </c>
      <c r="AL5" s="39">
        <v>0.82399999999999995</v>
      </c>
      <c r="AM5" s="39">
        <v>0.82399999999999995</v>
      </c>
      <c r="AN5" s="39">
        <v>0.82399999999999995</v>
      </c>
      <c r="AO5" s="39">
        <v>0.82399999999999995</v>
      </c>
      <c r="AP5" s="39">
        <v>0.82399999999999995</v>
      </c>
      <c r="AQ5" s="39">
        <v>0.82399999999999995</v>
      </c>
      <c r="AR5" s="39">
        <v>0.82399999999999995</v>
      </c>
      <c r="AS5" s="39">
        <v>0.82399999999999995</v>
      </c>
      <c r="AT5" s="39">
        <v>0.82399999999999995</v>
      </c>
      <c r="AU5" s="39">
        <v>0.82399999999999995</v>
      </c>
      <c r="AV5" s="39">
        <v>0.82399999999999995</v>
      </c>
      <c r="AW5" s="39">
        <v>0.82399999999999995</v>
      </c>
      <c r="AX5" s="39">
        <v>0.82399999999999995</v>
      </c>
      <c r="AY5" s="39">
        <v>0.82399999999999995</v>
      </c>
      <c r="AZ5" s="39">
        <v>0.82399999999999995</v>
      </c>
      <c r="BA5" s="39">
        <v>0.82399999999999995</v>
      </c>
      <c r="BB5" s="39">
        <v>0.82399999999999995</v>
      </c>
      <c r="BC5" s="39">
        <v>0.82399999999999995</v>
      </c>
      <c r="BD5" s="39">
        <v>0.82399999999999995</v>
      </c>
      <c r="BE5" s="39">
        <v>0.82399999999999995</v>
      </c>
      <c r="BF5" s="39">
        <v>0.82399999999999995</v>
      </c>
      <c r="BG5" s="39">
        <v>0.82399999999999995</v>
      </c>
      <c r="BH5" s="39">
        <v>0.82399999999999995</v>
      </c>
      <c r="BI5" s="39">
        <v>0.82399999999999995</v>
      </c>
      <c r="BJ5" s="39">
        <v>0.82399999999999995</v>
      </c>
      <c r="BK5" s="39">
        <v>0.82399999999999995</v>
      </c>
      <c r="BL5" s="39">
        <v>0.82399999999999995</v>
      </c>
      <c r="BM5" s="39">
        <v>0.82399999999999995</v>
      </c>
      <c r="BN5" s="39">
        <v>0.82399999999999995</v>
      </c>
      <c r="BO5" s="39">
        <v>0.82399999999999995</v>
      </c>
      <c r="BP5" s="39">
        <v>0.82399999999999995</v>
      </c>
      <c r="BQ5" s="39">
        <v>0.82399999999999995</v>
      </c>
      <c r="BR5" s="39">
        <v>0.82399999999999995</v>
      </c>
      <c r="BS5" s="39">
        <v>0.82399999999999995</v>
      </c>
      <c r="BT5" s="39">
        <v>0.82399999999999995</v>
      </c>
      <c r="BU5" s="39">
        <v>0.82399999999999995</v>
      </c>
      <c r="BV5" s="39">
        <v>0.82399999999999995</v>
      </c>
      <c r="BW5" s="39">
        <v>0.82399999999999995</v>
      </c>
      <c r="BX5" s="39">
        <v>0.82399999999999995</v>
      </c>
      <c r="BY5" s="39">
        <v>0.82399999999999995</v>
      </c>
      <c r="BZ5" s="39">
        <v>0.82399999999999995</v>
      </c>
      <c r="CA5" s="39">
        <v>0.82399999999999995</v>
      </c>
      <c r="CB5" s="39">
        <v>0.82399999999999995</v>
      </c>
      <c r="CC5" s="39">
        <v>0.82399999999999995</v>
      </c>
      <c r="CD5" s="39">
        <v>0.82399999999999995</v>
      </c>
    </row>
    <row r="6" spans="1:82" x14ac:dyDescent="0.25">
      <c r="A6" s="19" t="s">
        <v>41</v>
      </c>
      <c r="B6" s="39">
        <v>0.60211000000000003</v>
      </c>
      <c r="C6" s="39">
        <v>0.60211000000000003</v>
      </c>
      <c r="D6" s="39">
        <v>0.60211000000000003</v>
      </c>
      <c r="E6" s="39">
        <v>0.60211000000000003</v>
      </c>
      <c r="F6" s="39">
        <v>0.60211000000000003</v>
      </c>
      <c r="G6" s="39">
        <v>0.60211000000000003</v>
      </c>
      <c r="H6" s="39">
        <v>0.60211000000000003</v>
      </c>
      <c r="I6" s="39">
        <v>0.60211000000000003</v>
      </c>
      <c r="J6" s="39">
        <v>0.60211000000000003</v>
      </c>
      <c r="K6" s="39">
        <v>0.60211000000000003</v>
      </c>
      <c r="L6" s="39">
        <v>0.60211000000000003</v>
      </c>
      <c r="M6" s="39">
        <v>0.60211000000000003</v>
      </c>
      <c r="N6" s="39">
        <v>0.60211000000000003</v>
      </c>
      <c r="O6" s="39">
        <v>0.60211000000000003</v>
      </c>
      <c r="P6" s="39">
        <v>0.60211000000000003</v>
      </c>
      <c r="Q6" s="39">
        <v>0.60211000000000003</v>
      </c>
      <c r="R6" s="39">
        <v>0.60211000000000003</v>
      </c>
      <c r="S6" s="39">
        <v>0.60211000000000003</v>
      </c>
      <c r="T6" s="39">
        <v>0.60211000000000003</v>
      </c>
      <c r="U6" s="39">
        <v>0.60211000000000003</v>
      </c>
      <c r="V6" s="39">
        <v>0.60211000000000003</v>
      </c>
      <c r="W6" s="39">
        <v>0.60211000000000003</v>
      </c>
      <c r="X6" s="39">
        <v>0.60211000000000003</v>
      </c>
      <c r="Y6" s="39">
        <v>0.60211000000000003</v>
      </c>
      <c r="Z6" s="39">
        <v>0.60211000000000003</v>
      </c>
      <c r="AA6" s="39">
        <v>0.60211000000000003</v>
      </c>
      <c r="AB6" s="39">
        <v>0.60211000000000003</v>
      </c>
      <c r="AC6" s="39">
        <v>0.60211000000000003</v>
      </c>
      <c r="AD6" s="39">
        <v>0.60211000000000003</v>
      </c>
      <c r="AE6" s="39">
        <v>0.60211000000000003</v>
      </c>
      <c r="AF6" s="39">
        <v>0.60211000000000003</v>
      </c>
      <c r="AG6" s="39">
        <v>0.60211000000000003</v>
      </c>
      <c r="AH6" s="39">
        <v>0.60211000000000003</v>
      </c>
      <c r="AI6" s="39">
        <v>0.60211000000000003</v>
      </c>
      <c r="AJ6" s="39">
        <v>0.60211000000000003</v>
      </c>
      <c r="AK6" s="39">
        <v>0.60211000000000003</v>
      </c>
      <c r="AL6" s="39">
        <v>0.60211000000000003</v>
      </c>
      <c r="AM6" s="39">
        <v>0.60211000000000003</v>
      </c>
      <c r="AN6" s="39">
        <v>0.60211000000000003</v>
      </c>
      <c r="AO6" s="39">
        <v>0.60211000000000003</v>
      </c>
      <c r="AP6" s="39">
        <v>0.60211000000000003</v>
      </c>
      <c r="AQ6" s="39">
        <v>0.60211000000000003</v>
      </c>
      <c r="AR6" s="39">
        <v>0.60211000000000003</v>
      </c>
      <c r="AS6" s="39">
        <v>0.60211000000000003</v>
      </c>
      <c r="AT6" s="39">
        <v>0.60211000000000003</v>
      </c>
      <c r="AU6" s="39">
        <v>0.60211000000000003</v>
      </c>
      <c r="AV6" s="39">
        <v>0.60211000000000003</v>
      </c>
      <c r="AW6" s="39">
        <v>0.60211000000000003</v>
      </c>
      <c r="AX6" s="39">
        <v>0.60211000000000003</v>
      </c>
      <c r="AY6" s="39">
        <v>0.60211000000000003</v>
      </c>
      <c r="AZ6" s="39">
        <v>0.60211000000000003</v>
      </c>
      <c r="BA6" s="39">
        <v>0.60211000000000003</v>
      </c>
      <c r="BB6" s="39">
        <v>0.60211000000000003</v>
      </c>
      <c r="BC6" s="39">
        <v>0.60211000000000003</v>
      </c>
      <c r="BD6" s="39">
        <v>0.60211000000000003</v>
      </c>
      <c r="BE6" s="39">
        <v>0.60211000000000003</v>
      </c>
      <c r="BF6" s="39">
        <v>0.60211000000000003</v>
      </c>
      <c r="BG6" s="39">
        <v>0.60211000000000003</v>
      </c>
      <c r="BH6" s="39">
        <v>0.60211000000000003</v>
      </c>
      <c r="BI6" s="39">
        <v>0.60211000000000003</v>
      </c>
      <c r="BJ6" s="39">
        <v>0.60211000000000003</v>
      </c>
      <c r="BK6" s="39">
        <v>0.60211000000000003</v>
      </c>
      <c r="BL6" s="39">
        <v>0.60211000000000003</v>
      </c>
      <c r="BM6" s="39">
        <v>0.60211000000000003</v>
      </c>
      <c r="BN6" s="39">
        <v>0.60211000000000003</v>
      </c>
      <c r="BO6" s="39">
        <v>0.60211000000000003</v>
      </c>
      <c r="BP6" s="39">
        <v>0.60211000000000003</v>
      </c>
      <c r="BQ6" s="39">
        <v>0.60211000000000003</v>
      </c>
      <c r="BR6" s="39">
        <v>0.60211000000000003</v>
      </c>
      <c r="BS6" s="39">
        <v>0.60211000000000003</v>
      </c>
      <c r="BT6" s="39">
        <v>0.60211000000000003</v>
      </c>
      <c r="BU6" s="39">
        <v>0.60211000000000003</v>
      </c>
      <c r="BV6" s="39">
        <v>0.60211000000000003</v>
      </c>
      <c r="BW6" s="39">
        <v>0.60211000000000003</v>
      </c>
      <c r="BX6" s="39">
        <v>0.60211000000000003</v>
      </c>
      <c r="BY6" s="39">
        <v>0.60211000000000003</v>
      </c>
      <c r="BZ6" s="39">
        <v>0.60211000000000003</v>
      </c>
      <c r="CA6" s="39">
        <v>0.60211000000000003</v>
      </c>
      <c r="CB6" s="39">
        <v>0.60211000000000003</v>
      </c>
      <c r="CC6" s="39">
        <v>0.60211000000000003</v>
      </c>
      <c r="CD6" s="39">
        <v>0.60211000000000003</v>
      </c>
    </row>
    <row r="7" spans="1:82" x14ac:dyDescent="0.25">
      <c r="A7" s="19" t="s">
        <v>42</v>
      </c>
      <c r="B7" s="39">
        <v>0.60211000000000003</v>
      </c>
      <c r="C7" s="39">
        <v>0.60211000000000003</v>
      </c>
      <c r="D7" s="39">
        <v>0.60211000000000003</v>
      </c>
      <c r="E7" s="39">
        <v>0.60211000000000003</v>
      </c>
      <c r="F7" s="39">
        <v>0.60211000000000003</v>
      </c>
      <c r="G7" s="39">
        <v>0.60211000000000003</v>
      </c>
      <c r="H7" s="39">
        <v>0.60211000000000003</v>
      </c>
      <c r="I7" s="39">
        <v>0.60211000000000003</v>
      </c>
      <c r="J7" s="39">
        <v>0.60211000000000003</v>
      </c>
      <c r="K7" s="39">
        <v>0.60211000000000003</v>
      </c>
      <c r="L7" s="39">
        <v>0.60211000000000003</v>
      </c>
      <c r="M7" s="39">
        <v>0.60211000000000003</v>
      </c>
      <c r="N7" s="39">
        <v>0.60211000000000003</v>
      </c>
      <c r="O7" s="39">
        <v>0.60211000000000003</v>
      </c>
      <c r="P7" s="39">
        <v>0.60211000000000003</v>
      </c>
      <c r="Q7" s="39">
        <v>0.60211000000000003</v>
      </c>
      <c r="R7" s="39">
        <v>0.60211000000000003</v>
      </c>
      <c r="S7" s="39">
        <v>0.60211000000000003</v>
      </c>
      <c r="T7" s="39">
        <v>0.60211000000000003</v>
      </c>
      <c r="U7" s="39">
        <v>0.60211000000000003</v>
      </c>
      <c r="V7" s="39">
        <v>0.60211000000000003</v>
      </c>
      <c r="W7" s="39">
        <v>0.60211000000000003</v>
      </c>
      <c r="X7" s="39">
        <v>0.60211000000000003</v>
      </c>
      <c r="Y7" s="39">
        <v>0.60211000000000003</v>
      </c>
      <c r="Z7" s="39">
        <v>0.60211000000000003</v>
      </c>
      <c r="AA7" s="39">
        <v>0.60211000000000003</v>
      </c>
      <c r="AB7" s="39">
        <v>0.60211000000000003</v>
      </c>
      <c r="AC7" s="39">
        <v>0.60211000000000003</v>
      </c>
      <c r="AD7" s="39">
        <v>0.60211000000000003</v>
      </c>
      <c r="AE7" s="39">
        <v>0.60211000000000003</v>
      </c>
      <c r="AF7" s="39">
        <v>0.60211000000000003</v>
      </c>
      <c r="AG7" s="39">
        <v>0.60211000000000003</v>
      </c>
      <c r="AH7" s="39">
        <v>0.60211000000000003</v>
      </c>
      <c r="AI7" s="39">
        <v>0.60211000000000003</v>
      </c>
      <c r="AJ7" s="39">
        <v>0.60211000000000003</v>
      </c>
      <c r="AK7" s="39">
        <v>0.60211000000000003</v>
      </c>
      <c r="AL7" s="39">
        <v>0.60211000000000003</v>
      </c>
      <c r="AM7" s="39">
        <v>0.60211000000000003</v>
      </c>
      <c r="AN7" s="39">
        <v>0.60211000000000003</v>
      </c>
      <c r="AO7" s="39">
        <v>0.60211000000000003</v>
      </c>
      <c r="AP7" s="39">
        <v>0.60211000000000003</v>
      </c>
      <c r="AQ7" s="39">
        <v>0.60211000000000003</v>
      </c>
      <c r="AR7" s="39">
        <v>0.60211000000000003</v>
      </c>
      <c r="AS7" s="39">
        <v>0.60211000000000003</v>
      </c>
      <c r="AT7" s="39">
        <v>0.60211000000000003</v>
      </c>
      <c r="AU7" s="39">
        <v>0.60211000000000003</v>
      </c>
      <c r="AV7" s="39">
        <v>0.60211000000000003</v>
      </c>
      <c r="AW7" s="39">
        <v>0.60211000000000003</v>
      </c>
      <c r="AX7" s="39">
        <v>0.60211000000000003</v>
      </c>
      <c r="AY7" s="39">
        <v>0.60211000000000003</v>
      </c>
      <c r="AZ7" s="39">
        <v>0.60211000000000003</v>
      </c>
      <c r="BA7" s="39">
        <v>0.60211000000000003</v>
      </c>
      <c r="BB7" s="39">
        <v>0.60211000000000003</v>
      </c>
      <c r="BC7" s="39">
        <v>0.60211000000000003</v>
      </c>
      <c r="BD7" s="39">
        <v>0.60211000000000003</v>
      </c>
      <c r="BE7" s="39">
        <v>0.60211000000000003</v>
      </c>
      <c r="BF7" s="39">
        <v>0.60211000000000003</v>
      </c>
      <c r="BG7" s="39">
        <v>0.60211000000000003</v>
      </c>
      <c r="BH7" s="39">
        <v>0.60211000000000003</v>
      </c>
      <c r="BI7" s="39">
        <v>0.60211000000000003</v>
      </c>
      <c r="BJ7" s="39">
        <v>0.60211000000000003</v>
      </c>
      <c r="BK7" s="39">
        <v>0.60211000000000003</v>
      </c>
      <c r="BL7" s="39">
        <v>0.60211000000000003</v>
      </c>
      <c r="BM7" s="39">
        <v>0.60211000000000003</v>
      </c>
      <c r="BN7" s="39">
        <v>0.60211000000000003</v>
      </c>
      <c r="BO7" s="39">
        <v>0.60211000000000003</v>
      </c>
      <c r="BP7" s="39">
        <v>0.60211000000000003</v>
      </c>
      <c r="BQ7" s="39">
        <v>0.60211000000000003</v>
      </c>
      <c r="BR7" s="39">
        <v>0.60211000000000003</v>
      </c>
      <c r="BS7" s="39">
        <v>0.60211000000000003</v>
      </c>
      <c r="BT7" s="39">
        <v>0.60211000000000003</v>
      </c>
      <c r="BU7" s="39">
        <v>0.60211000000000003</v>
      </c>
      <c r="BV7" s="39">
        <v>0.60211000000000003</v>
      </c>
      <c r="BW7" s="39">
        <v>0.60211000000000003</v>
      </c>
      <c r="BX7" s="39">
        <v>0.60211000000000003</v>
      </c>
      <c r="BY7" s="39">
        <v>0.60211000000000003</v>
      </c>
      <c r="BZ7" s="39">
        <v>0.60211000000000003</v>
      </c>
      <c r="CA7" s="39">
        <v>0.60211000000000003</v>
      </c>
      <c r="CB7" s="39">
        <v>0.60211000000000003</v>
      </c>
      <c r="CC7" s="39">
        <v>0.60211000000000003</v>
      </c>
      <c r="CD7" s="39">
        <v>0.60211000000000003</v>
      </c>
    </row>
    <row r="8" spans="1:82" x14ac:dyDescent="0.25">
      <c r="A8" s="19" t="s">
        <v>43</v>
      </c>
      <c r="B8" s="39">
        <v>0.60211000000000003</v>
      </c>
      <c r="C8" s="39">
        <v>0.60211000000000003</v>
      </c>
      <c r="D8" s="39">
        <v>0.60211000000000003</v>
      </c>
      <c r="E8" s="39">
        <v>0.60211000000000003</v>
      </c>
      <c r="F8" s="39">
        <v>0.60211000000000003</v>
      </c>
      <c r="G8" s="39">
        <v>0.60211000000000003</v>
      </c>
      <c r="H8" s="39">
        <v>0.60211000000000003</v>
      </c>
      <c r="I8" s="39">
        <v>0.60211000000000003</v>
      </c>
      <c r="J8" s="39">
        <v>0.60211000000000003</v>
      </c>
      <c r="K8" s="39">
        <v>0.60211000000000003</v>
      </c>
      <c r="L8" s="39">
        <v>0.60211000000000003</v>
      </c>
      <c r="M8" s="39">
        <v>0.60211000000000003</v>
      </c>
      <c r="N8" s="39">
        <v>0.60211000000000003</v>
      </c>
      <c r="O8" s="39">
        <v>0.60211000000000003</v>
      </c>
      <c r="P8" s="39">
        <v>0.60211000000000003</v>
      </c>
      <c r="Q8" s="39">
        <v>0.60211000000000003</v>
      </c>
      <c r="R8" s="39">
        <v>0.60211000000000003</v>
      </c>
      <c r="S8" s="39">
        <v>0.60211000000000003</v>
      </c>
      <c r="T8" s="39">
        <v>0.60211000000000003</v>
      </c>
      <c r="U8" s="39">
        <v>0.60211000000000003</v>
      </c>
      <c r="V8" s="39">
        <v>0.60211000000000003</v>
      </c>
      <c r="W8" s="39">
        <v>0.60211000000000003</v>
      </c>
      <c r="X8" s="39">
        <v>0.60211000000000003</v>
      </c>
      <c r="Y8" s="39">
        <v>0.60211000000000003</v>
      </c>
      <c r="Z8" s="39">
        <v>0.60211000000000003</v>
      </c>
      <c r="AA8" s="39">
        <v>0.60211000000000003</v>
      </c>
      <c r="AB8" s="39">
        <v>0.60211000000000003</v>
      </c>
      <c r="AC8" s="39">
        <v>0.60211000000000003</v>
      </c>
      <c r="AD8" s="39">
        <v>0.60211000000000003</v>
      </c>
      <c r="AE8" s="39">
        <v>0.60211000000000003</v>
      </c>
      <c r="AF8" s="39">
        <v>0.60211000000000003</v>
      </c>
      <c r="AG8" s="39">
        <v>0.60211000000000003</v>
      </c>
      <c r="AH8" s="39">
        <v>0.60211000000000003</v>
      </c>
      <c r="AI8" s="39">
        <v>0.60211000000000003</v>
      </c>
      <c r="AJ8" s="39">
        <v>0.60211000000000003</v>
      </c>
      <c r="AK8" s="39">
        <v>0.60211000000000003</v>
      </c>
      <c r="AL8" s="39">
        <v>0.60211000000000003</v>
      </c>
      <c r="AM8" s="39">
        <v>0.60211000000000003</v>
      </c>
      <c r="AN8" s="39">
        <v>0.60211000000000003</v>
      </c>
      <c r="AO8" s="39">
        <v>0.60211000000000003</v>
      </c>
      <c r="AP8" s="39">
        <v>0.60211000000000003</v>
      </c>
      <c r="AQ8" s="39">
        <v>0.60211000000000003</v>
      </c>
      <c r="AR8" s="39">
        <v>0.60211000000000003</v>
      </c>
      <c r="AS8" s="39">
        <v>0.60211000000000003</v>
      </c>
      <c r="AT8" s="39">
        <v>0.60211000000000003</v>
      </c>
      <c r="AU8" s="39">
        <v>0.60211000000000003</v>
      </c>
      <c r="AV8" s="39">
        <v>0.60211000000000003</v>
      </c>
      <c r="AW8" s="39">
        <v>0.60211000000000003</v>
      </c>
      <c r="AX8" s="39">
        <v>0.60211000000000003</v>
      </c>
      <c r="AY8" s="39">
        <v>0.60211000000000003</v>
      </c>
      <c r="AZ8" s="39">
        <v>0.60211000000000003</v>
      </c>
      <c r="BA8" s="39">
        <v>0.60211000000000003</v>
      </c>
      <c r="BB8" s="39">
        <v>0.60211000000000003</v>
      </c>
      <c r="BC8" s="39">
        <v>0.60211000000000003</v>
      </c>
      <c r="BD8" s="39">
        <v>0.60211000000000003</v>
      </c>
      <c r="BE8" s="39">
        <v>0.60211000000000003</v>
      </c>
      <c r="BF8" s="39">
        <v>0.60211000000000003</v>
      </c>
      <c r="BG8" s="39">
        <v>0.60211000000000003</v>
      </c>
      <c r="BH8" s="39">
        <v>0.60211000000000003</v>
      </c>
      <c r="BI8" s="39">
        <v>0.60211000000000003</v>
      </c>
      <c r="BJ8" s="39">
        <v>0.60211000000000003</v>
      </c>
      <c r="BK8" s="39">
        <v>0.60211000000000003</v>
      </c>
      <c r="BL8" s="39">
        <v>0.60211000000000003</v>
      </c>
      <c r="BM8" s="39">
        <v>0.60211000000000003</v>
      </c>
      <c r="BN8" s="39">
        <v>0.60211000000000003</v>
      </c>
      <c r="BO8" s="39">
        <v>0.60211000000000003</v>
      </c>
      <c r="BP8" s="39">
        <v>0.60211000000000003</v>
      </c>
      <c r="BQ8" s="39">
        <v>0.60211000000000003</v>
      </c>
      <c r="BR8" s="39">
        <v>0.60211000000000003</v>
      </c>
      <c r="BS8" s="39">
        <v>0.60211000000000003</v>
      </c>
      <c r="BT8" s="39">
        <v>0.60211000000000003</v>
      </c>
      <c r="BU8" s="39">
        <v>0.60211000000000003</v>
      </c>
      <c r="BV8" s="39">
        <v>0.60211000000000003</v>
      </c>
      <c r="BW8" s="39">
        <v>0.60211000000000003</v>
      </c>
      <c r="BX8" s="39">
        <v>0.60211000000000003</v>
      </c>
      <c r="BY8" s="39">
        <v>0.60211000000000003</v>
      </c>
      <c r="BZ8" s="39">
        <v>0.60211000000000003</v>
      </c>
      <c r="CA8" s="39">
        <v>0.60211000000000003</v>
      </c>
      <c r="CB8" s="39">
        <v>0.60211000000000003</v>
      </c>
      <c r="CC8" s="39">
        <v>0.60211000000000003</v>
      </c>
      <c r="CD8" s="39">
        <v>0.60211000000000003</v>
      </c>
    </row>
    <row r="9" spans="1:82" x14ac:dyDescent="0.25">
      <c r="A9" s="351"/>
      <c r="B9" s="352"/>
      <c r="C9" s="352"/>
      <c r="D9" s="352"/>
      <c r="E9" s="352"/>
      <c r="F9" s="352"/>
      <c r="G9" s="352"/>
      <c r="H9" s="352"/>
      <c r="I9" s="352"/>
      <c r="J9" s="352"/>
      <c r="K9" s="352"/>
      <c r="L9" s="352"/>
      <c r="M9" s="352"/>
      <c r="N9" s="352"/>
      <c r="O9" s="352"/>
      <c r="P9" s="352"/>
      <c r="Q9" s="352"/>
      <c r="R9" s="352"/>
      <c r="S9" s="352"/>
      <c r="T9" s="352"/>
      <c r="U9" s="352"/>
      <c r="V9" s="352"/>
      <c r="W9" s="352"/>
      <c r="X9" s="352"/>
      <c r="Y9" s="352"/>
      <c r="Z9" s="352"/>
      <c r="AA9" s="352"/>
      <c r="AB9" s="352"/>
      <c r="AC9" s="352"/>
      <c r="AD9" s="352"/>
      <c r="AE9" s="352"/>
      <c r="AF9" s="352"/>
      <c r="AG9" s="352"/>
      <c r="AH9" s="352"/>
      <c r="AI9" s="352"/>
      <c r="AJ9" s="352"/>
      <c r="AK9" s="352"/>
      <c r="AL9" s="352"/>
      <c r="AM9" s="352"/>
      <c r="AN9" s="352"/>
      <c r="AO9" s="352"/>
      <c r="AP9" s="352"/>
      <c r="AQ9" s="352"/>
      <c r="AR9" s="352"/>
      <c r="AS9" s="352"/>
      <c r="AT9" s="352"/>
      <c r="AU9" s="352"/>
      <c r="AV9" s="352"/>
      <c r="AW9" s="352"/>
      <c r="AX9" s="352"/>
      <c r="AY9" s="352"/>
      <c r="AZ9" s="352"/>
      <c r="BA9" s="352"/>
      <c r="BB9" s="352"/>
      <c r="BC9" s="352"/>
      <c r="BD9" s="352"/>
      <c r="BE9" s="352"/>
      <c r="BF9" s="352"/>
      <c r="BG9" s="352"/>
      <c r="BH9" s="352"/>
      <c r="BI9" s="352"/>
      <c r="BJ9" s="352"/>
      <c r="BK9" s="352"/>
      <c r="BL9" s="352"/>
      <c r="BM9" s="352"/>
      <c r="BN9" s="352"/>
      <c r="BO9" s="352"/>
      <c r="BP9" s="352"/>
      <c r="BQ9" s="352"/>
      <c r="BR9" s="352"/>
      <c r="BS9" s="352"/>
      <c r="BT9" s="352"/>
      <c r="BU9" s="352"/>
      <c r="BV9" s="352"/>
      <c r="BW9" s="352"/>
      <c r="BX9" s="352"/>
      <c r="BY9" s="352"/>
      <c r="BZ9" s="352"/>
      <c r="CA9" s="352"/>
      <c r="CB9" s="352"/>
      <c r="CC9" s="352"/>
      <c r="CD9" s="352"/>
    </row>
    <row r="10" spans="1:82" x14ac:dyDescent="0.25">
      <c r="A10" s="38" t="s">
        <v>105</v>
      </c>
      <c r="B10" s="3" t="s">
        <v>107</v>
      </c>
      <c r="C10" s="20"/>
      <c r="D10" s="20"/>
      <c r="E10" s="20"/>
      <c r="F10" s="20"/>
      <c r="G10" s="20"/>
      <c r="H10" s="20"/>
      <c r="I10" s="20"/>
      <c r="J10" s="20"/>
      <c r="K10" s="20"/>
      <c r="L10" s="20"/>
      <c r="M10" s="20"/>
      <c r="N10" s="20"/>
      <c r="O10" s="20"/>
      <c r="P10" s="20"/>
      <c r="Q10" s="20"/>
      <c r="R10" s="20"/>
      <c r="S10" s="20"/>
      <c r="T10" s="20"/>
      <c r="U10" s="20"/>
      <c r="V10" s="20"/>
      <c r="W10" s="20"/>
      <c r="X10" s="20"/>
      <c r="Y10" s="20"/>
      <c r="Z10" s="20"/>
      <c r="AA10" s="20"/>
      <c r="AB10" s="20"/>
      <c r="AC10" s="20"/>
      <c r="AD10" s="20"/>
      <c r="AE10" s="20"/>
      <c r="AF10" s="20"/>
      <c r="AG10" s="20"/>
      <c r="AH10" s="20"/>
      <c r="AI10" s="20"/>
      <c r="AJ10" s="20"/>
      <c r="AK10" s="20"/>
      <c r="AL10" s="20"/>
      <c r="AM10" s="20"/>
      <c r="AN10" s="20"/>
      <c r="AO10" s="20"/>
      <c r="AP10" s="20"/>
      <c r="AQ10" s="20"/>
      <c r="AR10" s="20"/>
      <c r="AS10" s="20"/>
      <c r="AT10" s="20"/>
      <c r="AU10" s="20"/>
      <c r="AV10" s="20"/>
      <c r="AW10" s="20"/>
      <c r="AX10" s="20"/>
      <c r="AY10" s="20"/>
      <c r="AZ10" s="20"/>
      <c r="BA10" s="20"/>
      <c r="BB10" s="20"/>
      <c r="BC10" s="20"/>
      <c r="BD10" s="20"/>
      <c r="BE10" s="20"/>
      <c r="BF10" s="20"/>
      <c r="BG10" s="20"/>
      <c r="BH10" s="20"/>
      <c r="BI10" s="20"/>
      <c r="BJ10" s="20"/>
      <c r="BK10" s="20"/>
      <c r="BL10" s="20"/>
      <c r="BM10" s="20"/>
      <c r="BN10" s="20"/>
      <c r="BO10" s="20"/>
      <c r="BP10" s="20"/>
      <c r="BQ10" s="20"/>
      <c r="BR10" s="20"/>
      <c r="BS10" s="20"/>
      <c r="BT10" s="20"/>
      <c r="BU10" s="20"/>
      <c r="BV10" s="20"/>
      <c r="BW10" s="20"/>
      <c r="BX10" s="20"/>
      <c r="BY10" s="20"/>
      <c r="BZ10" s="20"/>
      <c r="CA10" s="20"/>
      <c r="CB10" s="20"/>
      <c r="CC10" s="20"/>
      <c r="CD10" s="20"/>
    </row>
    <row r="11" spans="1:82" x14ac:dyDescent="0.25">
      <c r="A11" s="40" t="s">
        <v>95</v>
      </c>
      <c r="B11" s="39">
        <v>1</v>
      </c>
      <c r="C11" s="20"/>
      <c r="D11" s="20"/>
      <c r="E11" s="20"/>
      <c r="F11" s="20"/>
      <c r="G11" s="20"/>
      <c r="H11" s="20"/>
      <c r="I11" s="20"/>
      <c r="J11" s="20"/>
      <c r="K11" s="20"/>
      <c r="L11" s="20"/>
      <c r="M11" s="20"/>
      <c r="N11" s="20"/>
      <c r="O11" s="20"/>
      <c r="P11" s="20"/>
      <c r="Q11" s="20"/>
      <c r="R11" s="20"/>
      <c r="S11" s="20"/>
      <c r="T11" s="20"/>
      <c r="U11" s="20"/>
      <c r="V11" s="20"/>
      <c r="W11" s="20"/>
      <c r="X11" s="20"/>
      <c r="Y11" s="20"/>
      <c r="Z11" s="20"/>
      <c r="AA11" s="20"/>
      <c r="AB11" s="20"/>
      <c r="AC11" s="20"/>
      <c r="AD11" s="20"/>
      <c r="AE11" s="20"/>
      <c r="AF11" s="20"/>
      <c r="AG11" s="20"/>
      <c r="AH11" s="20"/>
      <c r="AI11" s="20"/>
      <c r="AJ11" s="20"/>
      <c r="AK11" s="20"/>
      <c r="AL11" s="20"/>
      <c r="AM11" s="20"/>
      <c r="AN11" s="20"/>
      <c r="AO11" s="20"/>
      <c r="AP11" s="20"/>
      <c r="AQ11" s="20"/>
      <c r="AR11" s="20"/>
      <c r="AS11" s="20"/>
      <c r="AT11" s="20"/>
      <c r="AU11" s="20"/>
      <c r="AV11" s="20"/>
      <c r="AW11" s="20"/>
      <c r="AX11" s="20"/>
      <c r="AY11" s="20"/>
      <c r="AZ11" s="20"/>
      <c r="BA11" s="20"/>
      <c r="BB11" s="20"/>
      <c r="BC11" s="20"/>
      <c r="BD11" s="20"/>
      <c r="BE11" s="20"/>
      <c r="BF11" s="20"/>
      <c r="BG11" s="20"/>
      <c r="BH11" s="20"/>
      <c r="BI11" s="20"/>
      <c r="BJ11" s="20"/>
      <c r="BK11" s="20"/>
      <c r="BL11" s="20"/>
      <c r="BM11" s="20"/>
      <c r="BN11" s="20"/>
      <c r="BO11" s="20"/>
      <c r="BP11" s="20"/>
      <c r="BQ11" s="20"/>
      <c r="BR11" s="20"/>
      <c r="BS11" s="20"/>
      <c r="BT11" s="20"/>
      <c r="BU11" s="20"/>
      <c r="BV11" s="20"/>
      <c r="BW11" s="20"/>
      <c r="BX11" s="20"/>
      <c r="BY11" s="20"/>
      <c r="BZ11" s="20"/>
      <c r="CA11" s="20"/>
      <c r="CB11" s="20"/>
      <c r="CC11" s="20"/>
      <c r="CD11" s="20"/>
    </row>
    <row r="12" spans="1:82" x14ac:dyDescent="0.25">
      <c r="A12" s="11" t="s">
        <v>245</v>
      </c>
      <c r="B12" s="39">
        <v>1</v>
      </c>
      <c r="C12" s="20"/>
      <c r="D12" s="20"/>
      <c r="E12" s="20"/>
      <c r="F12" s="20"/>
      <c r="G12" s="20"/>
      <c r="H12" s="20"/>
      <c r="I12" s="20"/>
      <c r="J12" s="20"/>
      <c r="K12" s="20"/>
      <c r="L12" s="20"/>
      <c r="M12" s="20"/>
      <c r="N12" s="20"/>
      <c r="O12" s="20"/>
      <c r="P12" s="20"/>
      <c r="Q12" s="20"/>
      <c r="R12" s="20"/>
      <c r="S12" s="20"/>
      <c r="T12" s="20"/>
      <c r="U12" s="20"/>
      <c r="V12" s="20"/>
      <c r="W12" s="20"/>
      <c r="X12" s="20"/>
      <c r="Y12" s="20"/>
      <c r="Z12" s="20"/>
      <c r="AA12" s="20"/>
      <c r="AB12" s="20"/>
      <c r="AC12" s="20"/>
      <c r="AD12" s="20"/>
      <c r="AE12" s="20"/>
      <c r="AF12" s="20"/>
      <c r="AG12" s="20"/>
      <c r="AH12" s="20"/>
      <c r="AI12" s="20"/>
      <c r="AJ12" s="20"/>
      <c r="AK12" s="20"/>
      <c r="AL12" s="20"/>
      <c r="AM12" s="20"/>
      <c r="AN12" s="20"/>
      <c r="AO12" s="20"/>
      <c r="AP12" s="20"/>
      <c r="AQ12" s="20"/>
      <c r="AR12" s="20"/>
      <c r="AS12" s="20"/>
      <c r="AT12" s="20"/>
      <c r="AU12" s="20"/>
      <c r="AV12" s="20"/>
      <c r="AW12" s="20"/>
      <c r="AX12" s="20"/>
      <c r="AY12" s="20"/>
      <c r="AZ12" s="20"/>
      <c r="BA12" s="20"/>
      <c r="BB12" s="20"/>
      <c r="BC12" s="20"/>
      <c r="BD12" s="20"/>
      <c r="BE12" s="20"/>
      <c r="BF12" s="20"/>
      <c r="BG12" s="20"/>
      <c r="BH12" s="20"/>
      <c r="BI12" s="20"/>
      <c r="BJ12" s="20"/>
      <c r="BK12" s="20"/>
      <c r="BL12" s="20"/>
      <c r="BM12" s="20"/>
      <c r="BN12" s="20"/>
      <c r="BO12" s="20"/>
      <c r="BP12" s="20"/>
      <c r="BQ12" s="20"/>
      <c r="BR12" s="20"/>
      <c r="BS12" s="20"/>
      <c r="BT12" s="20"/>
      <c r="BU12" s="20"/>
      <c r="BV12" s="20"/>
      <c r="BW12" s="20"/>
      <c r="BX12" s="20"/>
      <c r="BY12" s="20"/>
      <c r="BZ12" s="20"/>
      <c r="CA12" s="20"/>
      <c r="CB12" s="20"/>
      <c r="CC12" s="20"/>
      <c r="CD12" s="20"/>
    </row>
    <row r="13" spans="1:82" x14ac:dyDescent="0.25">
      <c r="A13" s="11" t="s">
        <v>100</v>
      </c>
      <c r="B13" s="39">
        <v>0.96</v>
      </c>
      <c r="C13" s="20"/>
      <c r="D13" s="20"/>
      <c r="E13" s="20"/>
      <c r="F13" s="20"/>
      <c r="G13" s="20"/>
      <c r="H13" s="20"/>
      <c r="I13" s="20"/>
      <c r="J13" s="20"/>
      <c r="K13" s="20"/>
      <c r="L13" s="20"/>
      <c r="M13" s="20"/>
      <c r="N13" s="20"/>
      <c r="O13" s="20"/>
      <c r="P13" s="20"/>
      <c r="Q13" s="20"/>
      <c r="R13" s="20"/>
      <c r="S13" s="20"/>
      <c r="T13" s="20"/>
      <c r="U13" s="20"/>
      <c r="V13" s="20"/>
      <c r="W13" s="20"/>
      <c r="X13" s="20"/>
      <c r="Y13" s="20"/>
      <c r="Z13" s="20"/>
      <c r="AA13" s="20"/>
      <c r="AB13" s="20"/>
      <c r="AC13" s="20"/>
      <c r="AD13" s="20"/>
      <c r="AE13" s="20"/>
      <c r="AF13" s="20"/>
      <c r="AG13" s="20"/>
      <c r="AH13" s="20"/>
      <c r="AI13" s="20"/>
      <c r="AJ13" s="20"/>
      <c r="AK13" s="20"/>
      <c r="AL13" s="20"/>
      <c r="AM13" s="20"/>
      <c r="AN13" s="20"/>
      <c r="AO13" s="20"/>
      <c r="AP13" s="20"/>
      <c r="AQ13" s="20"/>
      <c r="AR13" s="20"/>
      <c r="AS13" s="20"/>
      <c r="AT13" s="20"/>
      <c r="AU13" s="20"/>
      <c r="AV13" s="20"/>
      <c r="AW13" s="20"/>
      <c r="AX13" s="20"/>
      <c r="AY13" s="20"/>
      <c r="AZ13" s="20"/>
      <c r="BA13" s="20"/>
      <c r="BB13" s="20"/>
      <c r="BC13" s="20"/>
      <c r="BD13" s="20"/>
      <c r="BE13" s="20"/>
      <c r="BF13" s="20"/>
      <c r="BG13" s="20"/>
      <c r="BH13" s="20"/>
      <c r="BI13" s="20"/>
      <c r="BJ13" s="20"/>
      <c r="BK13" s="20"/>
      <c r="BL13" s="20"/>
      <c r="BM13" s="20"/>
      <c r="BN13" s="20"/>
      <c r="BO13" s="20"/>
      <c r="BP13" s="20"/>
      <c r="BQ13" s="20"/>
      <c r="BR13" s="20"/>
      <c r="BS13" s="20"/>
      <c r="BT13" s="20"/>
      <c r="BU13" s="20"/>
      <c r="BV13" s="20"/>
      <c r="BW13" s="20"/>
      <c r="BX13" s="20"/>
      <c r="BY13" s="20"/>
      <c r="BZ13" s="20"/>
      <c r="CA13" s="20"/>
      <c r="CB13" s="20"/>
      <c r="CC13" s="20"/>
      <c r="CD13" s="20"/>
    </row>
    <row r="14" spans="1:82" x14ac:dyDescent="0.25">
      <c r="A14" s="11" t="s">
        <v>99</v>
      </c>
      <c r="B14" s="39">
        <v>0.85</v>
      </c>
      <c r="C14" s="20"/>
      <c r="D14" s="20"/>
      <c r="E14" s="20"/>
      <c r="F14" s="20"/>
      <c r="G14" s="20"/>
      <c r="H14" s="20"/>
      <c r="I14" s="20"/>
      <c r="J14" s="20"/>
      <c r="K14" s="20"/>
      <c r="L14" s="20"/>
      <c r="M14" s="20"/>
      <c r="N14" s="20"/>
      <c r="O14" s="20"/>
      <c r="P14" s="20"/>
      <c r="Q14" s="20"/>
      <c r="R14" s="20"/>
      <c r="S14" s="20"/>
      <c r="T14" s="20"/>
      <c r="U14" s="20"/>
      <c r="V14" s="20"/>
      <c r="W14" s="20"/>
      <c r="X14" s="20"/>
      <c r="Y14" s="20"/>
      <c r="Z14" s="20"/>
      <c r="AA14" s="20"/>
      <c r="AB14" s="20"/>
      <c r="AC14" s="20"/>
      <c r="AD14" s="20"/>
      <c r="AE14" s="20"/>
      <c r="AF14" s="20"/>
      <c r="AG14" s="20"/>
      <c r="AH14" s="20"/>
      <c r="AI14" s="20"/>
      <c r="AJ14" s="20"/>
      <c r="AK14" s="20"/>
      <c r="AL14" s="20"/>
      <c r="AM14" s="20"/>
      <c r="AN14" s="20"/>
      <c r="AO14" s="20"/>
      <c r="AP14" s="20"/>
      <c r="AQ14" s="20"/>
      <c r="AR14" s="20"/>
      <c r="AS14" s="20"/>
      <c r="AT14" s="20"/>
      <c r="AU14" s="20"/>
      <c r="AV14" s="20"/>
      <c r="AW14" s="20"/>
      <c r="AX14" s="20"/>
      <c r="AY14" s="20"/>
      <c r="AZ14" s="20"/>
      <c r="BA14" s="20"/>
      <c r="BB14" s="20"/>
      <c r="BC14" s="20"/>
      <c r="BD14" s="20"/>
      <c r="BE14" s="20"/>
      <c r="BF14" s="20"/>
      <c r="BG14" s="20"/>
      <c r="BH14" s="20"/>
      <c r="BI14" s="20"/>
      <c r="BJ14" s="20"/>
      <c r="BK14" s="20"/>
      <c r="BL14" s="20"/>
      <c r="BM14" s="20"/>
      <c r="BN14" s="20"/>
      <c r="BO14" s="20"/>
      <c r="BP14" s="20"/>
      <c r="BQ14" s="20"/>
      <c r="BR14" s="20"/>
      <c r="BS14" s="20"/>
      <c r="BT14" s="20"/>
      <c r="BU14" s="20"/>
      <c r="BV14" s="20"/>
      <c r="BW14" s="20"/>
      <c r="BX14" s="20"/>
      <c r="BY14" s="20"/>
      <c r="BZ14" s="20"/>
      <c r="CA14" s="20"/>
      <c r="CB14" s="20"/>
      <c r="CC14" s="20"/>
      <c r="CD14" s="20"/>
    </row>
    <row r="15" spans="1:82" x14ac:dyDescent="0.25">
      <c r="A15" s="11" t="s">
        <v>98</v>
      </c>
      <c r="B15" s="39">
        <v>0.61</v>
      </c>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c r="AE15" s="20"/>
      <c r="AF15" s="20"/>
      <c r="AG15" s="20"/>
      <c r="AH15" s="20"/>
      <c r="AI15" s="20"/>
      <c r="AJ15" s="20"/>
      <c r="AK15" s="20"/>
      <c r="AL15" s="20"/>
      <c r="AM15" s="20"/>
      <c r="AN15" s="20"/>
      <c r="AO15" s="20"/>
      <c r="AP15" s="20"/>
      <c r="AQ15" s="20"/>
      <c r="AR15" s="20"/>
      <c r="AS15" s="20"/>
      <c r="AT15" s="20"/>
      <c r="AU15" s="20"/>
      <c r="AV15" s="20"/>
      <c r="AW15" s="20"/>
      <c r="AX15" s="20"/>
      <c r="AY15" s="20"/>
      <c r="AZ15" s="20"/>
      <c r="BA15" s="20"/>
      <c r="BB15" s="20"/>
      <c r="BC15" s="20"/>
      <c r="BD15" s="20"/>
      <c r="BE15" s="20"/>
      <c r="BF15" s="20"/>
      <c r="BG15" s="20"/>
      <c r="BH15" s="20"/>
      <c r="BI15" s="20"/>
      <c r="BJ15" s="20"/>
      <c r="BK15" s="20"/>
      <c r="BL15" s="20"/>
      <c r="BM15" s="20"/>
      <c r="BN15" s="20"/>
      <c r="BO15" s="20"/>
      <c r="BP15" s="20"/>
      <c r="BQ15" s="20"/>
      <c r="BR15" s="20"/>
      <c r="BS15" s="20"/>
      <c r="BT15" s="20"/>
      <c r="BU15" s="20"/>
      <c r="BV15" s="20"/>
      <c r="BW15" s="20"/>
      <c r="BX15" s="20"/>
      <c r="BY15" s="20"/>
      <c r="BZ15" s="20"/>
      <c r="CA15" s="20"/>
      <c r="CB15" s="20"/>
      <c r="CC15" s="20"/>
      <c r="CD15" s="20"/>
    </row>
    <row r="16" spans="1:82" x14ac:dyDescent="0.25">
      <c r="A16" s="11" t="s">
        <v>97</v>
      </c>
      <c r="B16" s="39">
        <v>0.38</v>
      </c>
      <c r="C16" s="20"/>
      <c r="D16" s="20"/>
      <c r="E16" s="20"/>
      <c r="F16" s="20"/>
      <c r="G16" s="20"/>
      <c r="H16" s="20"/>
      <c r="I16" s="20"/>
      <c r="J16" s="20"/>
      <c r="K16" s="20"/>
      <c r="L16" s="20"/>
      <c r="M16" s="20"/>
      <c r="N16" s="20"/>
      <c r="O16" s="20"/>
      <c r="P16" s="20"/>
      <c r="Q16" s="20"/>
      <c r="R16" s="20"/>
      <c r="S16" s="20"/>
      <c r="T16" s="20"/>
      <c r="U16" s="20"/>
      <c r="V16" s="20"/>
      <c r="W16" s="20"/>
      <c r="X16" s="20"/>
      <c r="Y16" s="20"/>
      <c r="Z16" s="20"/>
      <c r="AA16" s="20"/>
      <c r="AB16" s="20"/>
      <c r="AC16" s="20"/>
      <c r="AD16" s="20"/>
      <c r="AE16" s="20"/>
      <c r="AF16" s="20"/>
      <c r="AG16" s="20"/>
      <c r="AH16" s="20"/>
      <c r="AI16" s="20"/>
      <c r="AJ16" s="20"/>
      <c r="AK16" s="20"/>
      <c r="AL16" s="20"/>
      <c r="AM16" s="20"/>
      <c r="AN16" s="20"/>
      <c r="AO16" s="20"/>
      <c r="AP16" s="20"/>
      <c r="AQ16" s="20"/>
      <c r="AR16" s="20"/>
      <c r="AS16" s="20"/>
      <c r="AT16" s="20"/>
      <c r="AU16" s="20"/>
      <c r="AV16" s="20"/>
      <c r="AW16" s="20"/>
      <c r="AX16" s="20"/>
      <c r="AY16" s="20"/>
      <c r="AZ16" s="20"/>
      <c r="BA16" s="20"/>
      <c r="BB16" s="20"/>
      <c r="BC16" s="20"/>
      <c r="BD16" s="20"/>
      <c r="BE16" s="20"/>
      <c r="BF16" s="20"/>
      <c r="BG16" s="20"/>
      <c r="BH16" s="20"/>
      <c r="BI16" s="20"/>
      <c r="BJ16" s="20"/>
      <c r="BK16" s="20"/>
      <c r="BL16" s="20"/>
      <c r="BM16" s="20"/>
      <c r="BN16" s="20"/>
      <c r="BO16" s="20"/>
      <c r="BP16" s="20"/>
      <c r="BQ16" s="20"/>
      <c r="BR16" s="20"/>
      <c r="BS16" s="20"/>
      <c r="BT16" s="20"/>
      <c r="BU16" s="20"/>
      <c r="BV16" s="20"/>
      <c r="BW16" s="20"/>
      <c r="BX16" s="20"/>
      <c r="BY16" s="20"/>
      <c r="BZ16" s="20"/>
      <c r="CA16" s="20"/>
      <c r="CB16" s="20"/>
      <c r="CC16" s="20"/>
      <c r="CD16" s="20"/>
    </row>
    <row r="17" spans="1:82" x14ac:dyDescent="0.25">
      <c r="A17" s="11" t="s">
        <v>96</v>
      </c>
      <c r="B17" s="39">
        <v>0.3</v>
      </c>
      <c r="C17" s="20"/>
      <c r="D17" s="20"/>
      <c r="E17" s="20"/>
      <c r="F17" s="20"/>
      <c r="G17" s="20"/>
      <c r="H17" s="20"/>
      <c r="I17" s="20"/>
      <c r="J17" s="20"/>
      <c r="K17" s="20"/>
      <c r="L17" s="20"/>
      <c r="M17" s="20"/>
      <c r="N17" s="20"/>
      <c r="O17" s="20"/>
      <c r="P17" s="20"/>
      <c r="Q17" s="20"/>
      <c r="R17" s="20"/>
      <c r="S17" s="20"/>
      <c r="T17" s="20"/>
      <c r="U17" s="20"/>
      <c r="V17" s="20"/>
      <c r="W17" s="20"/>
      <c r="X17" s="20"/>
      <c r="Y17" s="20"/>
      <c r="Z17" s="20"/>
      <c r="AA17" s="20"/>
      <c r="AB17" s="20"/>
      <c r="AC17" s="20"/>
      <c r="AD17" s="20"/>
      <c r="AE17" s="20"/>
      <c r="AF17" s="20"/>
      <c r="AG17" s="20"/>
      <c r="AH17" s="20"/>
      <c r="AI17" s="20"/>
      <c r="AJ17" s="20"/>
      <c r="AK17" s="20"/>
      <c r="AL17" s="20"/>
      <c r="AM17" s="20"/>
      <c r="AN17" s="20"/>
      <c r="AO17" s="20"/>
      <c r="AP17" s="20"/>
      <c r="AQ17" s="20"/>
      <c r="AR17" s="20"/>
      <c r="AS17" s="20"/>
      <c r="AT17" s="20"/>
      <c r="AU17" s="20"/>
      <c r="AV17" s="20"/>
      <c r="AW17" s="20"/>
      <c r="AX17" s="20"/>
      <c r="AY17" s="20"/>
      <c r="AZ17" s="20"/>
      <c r="BA17" s="20"/>
      <c r="BB17" s="20"/>
      <c r="BC17" s="20"/>
      <c r="BD17" s="20"/>
      <c r="BE17" s="20"/>
      <c r="BF17" s="20"/>
      <c r="BG17" s="20"/>
      <c r="BH17" s="20"/>
      <c r="BI17" s="20"/>
      <c r="BJ17" s="20"/>
      <c r="BK17" s="20"/>
      <c r="BL17" s="20"/>
      <c r="BM17" s="20"/>
      <c r="BN17" s="20"/>
      <c r="BO17" s="20"/>
      <c r="BP17" s="20"/>
      <c r="BQ17" s="20"/>
      <c r="BR17" s="20"/>
      <c r="BS17" s="20"/>
      <c r="BT17" s="20"/>
      <c r="BU17" s="20"/>
      <c r="BV17" s="20"/>
      <c r="BW17" s="20"/>
      <c r="BX17" s="20"/>
      <c r="BY17" s="20"/>
      <c r="BZ17" s="20"/>
      <c r="CA17" s="20"/>
      <c r="CB17" s="20"/>
      <c r="CC17" s="20"/>
      <c r="CD17" s="20"/>
    </row>
    <row r="18" spans="1:82" x14ac:dyDescent="0.25">
      <c r="A18" s="350"/>
      <c r="B18" s="353"/>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20"/>
      <c r="BF18" s="20"/>
      <c r="BG18" s="20"/>
      <c r="BH18" s="20"/>
      <c r="BI18" s="20"/>
      <c r="BJ18" s="20"/>
      <c r="BK18" s="20"/>
      <c r="BL18" s="20"/>
      <c r="BM18" s="20"/>
      <c r="BN18" s="20"/>
      <c r="BO18" s="20"/>
      <c r="BP18" s="20"/>
      <c r="BQ18" s="20"/>
      <c r="BR18" s="20"/>
      <c r="BS18" s="20"/>
      <c r="BT18" s="20"/>
      <c r="BU18" s="20"/>
      <c r="BV18" s="20"/>
      <c r="BW18" s="20"/>
      <c r="BX18" s="20"/>
      <c r="BY18" s="20"/>
      <c r="BZ18" s="20"/>
      <c r="CA18" s="20"/>
      <c r="CB18" s="20"/>
      <c r="CC18" s="20"/>
      <c r="CD18" s="20"/>
    </row>
    <row r="19" spans="1:82" x14ac:dyDescent="0.25">
      <c r="A19" s="38" t="s">
        <v>104</v>
      </c>
      <c r="B19" s="3" t="s">
        <v>107</v>
      </c>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20"/>
      <c r="BF19" s="20"/>
      <c r="BG19" s="20"/>
      <c r="BH19" s="20"/>
      <c r="BI19" s="20"/>
      <c r="BJ19" s="20"/>
      <c r="BK19" s="20"/>
      <c r="BL19" s="20"/>
      <c r="BM19" s="20"/>
      <c r="BN19" s="20"/>
      <c r="BO19" s="20"/>
      <c r="BP19" s="20"/>
      <c r="BQ19" s="20"/>
      <c r="BR19" s="20"/>
      <c r="BS19" s="20"/>
      <c r="BT19" s="20"/>
      <c r="BU19" s="20"/>
      <c r="BV19" s="20"/>
      <c r="BW19" s="20"/>
      <c r="BX19" s="20"/>
      <c r="BY19" s="20"/>
      <c r="BZ19" s="20"/>
      <c r="CA19" s="20"/>
      <c r="CB19" s="20"/>
      <c r="CC19" s="20"/>
      <c r="CD19" s="20"/>
    </row>
    <row r="20" spans="1:82" x14ac:dyDescent="0.25">
      <c r="A20" s="19" t="s">
        <v>37</v>
      </c>
      <c r="B20" s="39">
        <v>1.09446</v>
      </c>
      <c r="C20" s="20"/>
      <c r="D20" s="20"/>
      <c r="E20" s="20"/>
      <c r="F20" s="20"/>
      <c r="G20" s="20"/>
      <c r="H20" s="20"/>
      <c r="I20" s="20"/>
      <c r="J20" s="20"/>
      <c r="K20" s="20"/>
      <c r="L20" s="20"/>
      <c r="M20" s="20"/>
      <c r="N20" s="20"/>
      <c r="O20" s="20"/>
      <c r="P20" s="20"/>
      <c r="Q20" s="20"/>
      <c r="R20" s="20"/>
      <c r="S20" s="20"/>
      <c r="T20" s="20"/>
      <c r="U20" s="20"/>
      <c r="V20" s="20"/>
      <c r="W20" s="20"/>
      <c r="X20" s="20"/>
      <c r="Y20" s="20"/>
      <c r="Z20" s="20"/>
      <c r="AA20" s="20"/>
      <c r="AB20" s="20"/>
      <c r="AC20" s="20"/>
      <c r="AD20" s="20"/>
      <c r="AE20" s="20"/>
      <c r="AF20" s="20"/>
      <c r="AG20" s="20"/>
      <c r="AH20" s="20"/>
      <c r="AI20" s="20"/>
      <c r="AJ20" s="20"/>
      <c r="AK20" s="20"/>
      <c r="AL20" s="20"/>
      <c r="AM20" s="20"/>
      <c r="AN20" s="20"/>
      <c r="AO20" s="20"/>
      <c r="AP20" s="20"/>
      <c r="AQ20" s="20"/>
      <c r="AR20" s="20"/>
      <c r="AS20" s="20"/>
      <c r="AT20" s="20"/>
      <c r="AU20" s="20"/>
      <c r="AV20" s="20"/>
      <c r="AW20" s="20"/>
      <c r="AX20" s="20"/>
      <c r="AY20" s="20"/>
      <c r="AZ20" s="20"/>
      <c r="BA20" s="20"/>
      <c r="BB20" s="20"/>
      <c r="BC20" s="20"/>
      <c r="BD20" s="20"/>
      <c r="BE20" s="20"/>
      <c r="BF20" s="20"/>
      <c r="BG20" s="20"/>
      <c r="BH20" s="20"/>
      <c r="BI20" s="20"/>
      <c r="BJ20" s="20"/>
      <c r="BK20" s="20"/>
      <c r="BL20" s="20"/>
      <c r="BM20" s="20"/>
      <c r="BN20" s="20"/>
      <c r="BO20" s="20"/>
      <c r="BP20" s="20"/>
      <c r="BQ20" s="20"/>
      <c r="BR20" s="20"/>
      <c r="BS20" s="20"/>
      <c r="BT20" s="20"/>
      <c r="BU20" s="20"/>
      <c r="BV20" s="20"/>
      <c r="BW20" s="20"/>
      <c r="BX20" s="20"/>
      <c r="BY20" s="20"/>
      <c r="BZ20" s="20"/>
      <c r="CA20" s="20"/>
      <c r="CB20" s="20"/>
      <c r="CC20" s="20"/>
      <c r="CD20" s="20"/>
    </row>
    <row r="21" spans="1:82" x14ac:dyDescent="0.25">
      <c r="A21" s="19" t="s">
        <v>38</v>
      </c>
      <c r="B21" s="39">
        <v>1.0068699999999999</v>
      </c>
      <c r="C21" s="20"/>
      <c r="D21" s="20"/>
      <c r="E21" s="20"/>
      <c r="F21" s="20"/>
      <c r="G21" s="20"/>
      <c r="H21" s="20"/>
      <c r="I21" s="20"/>
      <c r="J21" s="20"/>
      <c r="K21" s="20"/>
      <c r="L21" s="20"/>
      <c r="M21" s="20"/>
      <c r="N21" s="20"/>
      <c r="O21" s="20"/>
      <c r="P21" s="20"/>
      <c r="Q21" s="20"/>
      <c r="R21" s="20"/>
      <c r="S21" s="20"/>
      <c r="T21" s="20"/>
      <c r="U21" s="20"/>
      <c r="V21" s="20"/>
      <c r="W21" s="20"/>
      <c r="X21" s="20"/>
      <c r="Y21" s="20"/>
      <c r="Z21" s="20"/>
      <c r="AA21" s="20"/>
      <c r="AB21" s="20"/>
      <c r="AC21" s="20"/>
      <c r="AD21" s="20"/>
      <c r="AE21" s="20"/>
      <c r="AF21" s="20"/>
      <c r="AG21" s="20"/>
      <c r="AH21" s="20"/>
      <c r="AI21" s="20"/>
      <c r="AJ21" s="20"/>
      <c r="AK21" s="20"/>
      <c r="AL21" s="20"/>
      <c r="AM21" s="20"/>
      <c r="AN21" s="20"/>
      <c r="AO21" s="20"/>
      <c r="AP21" s="20"/>
      <c r="AQ21" s="20"/>
      <c r="AR21" s="20"/>
      <c r="AS21" s="20"/>
      <c r="AT21" s="20"/>
      <c r="AU21" s="20"/>
      <c r="AV21" s="20"/>
      <c r="AW21" s="20"/>
      <c r="AX21" s="20"/>
      <c r="AY21" s="20"/>
      <c r="AZ21" s="20"/>
      <c r="BA21" s="20"/>
      <c r="BB21" s="20"/>
      <c r="BC21" s="20"/>
      <c r="BD21" s="20"/>
      <c r="BE21" s="20"/>
      <c r="BF21" s="20"/>
      <c r="BG21" s="20"/>
      <c r="BH21" s="20"/>
      <c r="BI21" s="20"/>
      <c r="BJ21" s="20"/>
      <c r="BK21" s="20"/>
      <c r="BL21" s="20"/>
      <c r="BM21" s="20"/>
      <c r="BN21" s="20"/>
      <c r="BO21" s="20"/>
      <c r="BP21" s="20"/>
      <c r="BQ21" s="20"/>
      <c r="BR21" s="20"/>
      <c r="BS21" s="20"/>
      <c r="BT21" s="20"/>
      <c r="BU21" s="20"/>
      <c r="BV21" s="20"/>
      <c r="BW21" s="20"/>
      <c r="BX21" s="20"/>
      <c r="BY21" s="20"/>
      <c r="BZ21" s="20"/>
      <c r="CA21" s="20"/>
      <c r="CB21" s="20"/>
      <c r="CC21" s="20"/>
      <c r="CD21" s="20"/>
    </row>
    <row r="22" spans="1:82" x14ac:dyDescent="0.25">
      <c r="A22" s="19" t="s">
        <v>39</v>
      </c>
      <c r="B22" s="39">
        <v>0.91617000000000004</v>
      </c>
      <c r="C22" s="20"/>
      <c r="D22" s="20"/>
      <c r="E22" s="20"/>
      <c r="F22" s="20"/>
      <c r="G22" s="20"/>
      <c r="H22" s="20"/>
      <c r="I22" s="20"/>
      <c r="J22" s="20"/>
      <c r="K22" s="20"/>
      <c r="L22" s="20"/>
      <c r="M22" s="20"/>
      <c r="N22" s="20"/>
      <c r="O22" s="20"/>
      <c r="P22" s="20"/>
      <c r="Q22" s="20"/>
      <c r="R22" s="20"/>
      <c r="S22" s="20"/>
      <c r="T22" s="20"/>
      <c r="U22" s="20"/>
      <c r="V22" s="20"/>
      <c r="W22" s="20"/>
      <c r="X22" s="20"/>
      <c r="Y22" s="20"/>
      <c r="Z22" s="20"/>
      <c r="AA22" s="20"/>
      <c r="AB22" s="20"/>
      <c r="AC22" s="20"/>
      <c r="AD22" s="20"/>
      <c r="AE22" s="20"/>
      <c r="AF22" s="20"/>
      <c r="AG22" s="20"/>
      <c r="AH22" s="20"/>
      <c r="AI22" s="20"/>
      <c r="AJ22" s="20"/>
      <c r="AK22" s="20"/>
      <c r="AL22" s="20"/>
      <c r="AM22" s="20"/>
      <c r="AN22" s="20"/>
      <c r="AO22" s="20"/>
      <c r="AP22" s="20"/>
      <c r="AQ22" s="20"/>
      <c r="AR22" s="20"/>
      <c r="AS22" s="20"/>
      <c r="AT22" s="20"/>
      <c r="AU22" s="20"/>
      <c r="AV22" s="20"/>
      <c r="AW22" s="20"/>
      <c r="AX22" s="20"/>
      <c r="AY22" s="20"/>
      <c r="AZ22" s="20"/>
      <c r="BA22" s="20"/>
      <c r="BB22" s="20"/>
      <c r="BC22" s="20"/>
      <c r="BD22" s="20"/>
      <c r="BE22" s="20"/>
      <c r="BF22" s="20"/>
      <c r="BG22" s="20"/>
      <c r="BH22" s="20"/>
      <c r="BI22" s="20"/>
      <c r="BJ22" s="20"/>
      <c r="BK22" s="20"/>
      <c r="BL22" s="20"/>
      <c r="BM22" s="20"/>
      <c r="BN22" s="20"/>
      <c r="BO22" s="20"/>
      <c r="BP22" s="20"/>
      <c r="BQ22" s="20"/>
      <c r="BR22" s="20"/>
      <c r="BS22" s="20"/>
      <c r="BT22" s="20"/>
      <c r="BU22" s="20"/>
      <c r="BV22" s="20"/>
      <c r="BW22" s="20"/>
      <c r="BX22" s="20"/>
      <c r="BY22" s="20"/>
      <c r="BZ22" s="20"/>
      <c r="CA22" s="20"/>
      <c r="CB22" s="20"/>
      <c r="CC22" s="20"/>
      <c r="CD22" s="20"/>
    </row>
    <row r="23" spans="1:82" x14ac:dyDescent="0.25">
      <c r="A23" s="19" t="s">
        <v>40</v>
      </c>
      <c r="B23" s="39">
        <v>0.81091000000000002</v>
      </c>
      <c r="C23" s="20"/>
      <c r="D23" s="20"/>
      <c r="E23" s="20"/>
      <c r="F23" s="20"/>
      <c r="G23" s="20"/>
      <c r="H23" s="20"/>
      <c r="I23" s="20"/>
      <c r="J23" s="20"/>
      <c r="K23" s="20"/>
      <c r="L23" s="20"/>
      <c r="M23" s="20"/>
      <c r="N23" s="20"/>
      <c r="O23" s="20"/>
      <c r="P23" s="20"/>
      <c r="Q23" s="20"/>
      <c r="R23" s="20"/>
      <c r="S23" s="20"/>
      <c r="T23" s="20"/>
      <c r="U23" s="20"/>
      <c r="V23" s="20"/>
      <c r="W23" s="20"/>
      <c r="X23" s="20"/>
      <c r="Y23" s="20"/>
      <c r="Z23" s="20"/>
      <c r="AA23" s="20"/>
      <c r="AB23" s="20"/>
      <c r="AC23" s="20"/>
      <c r="AD23" s="20"/>
      <c r="AE23" s="20"/>
      <c r="AF23" s="20"/>
      <c r="AG23" s="20"/>
      <c r="AH23" s="20"/>
      <c r="AI23" s="20"/>
      <c r="AJ23" s="20"/>
      <c r="AK23" s="20"/>
      <c r="AL23" s="20"/>
      <c r="AM23" s="20"/>
      <c r="AN23" s="20"/>
      <c r="AO23" s="20"/>
      <c r="AP23" s="20"/>
      <c r="AQ23" s="20"/>
      <c r="AR23" s="20"/>
      <c r="AS23" s="20"/>
      <c r="AT23" s="20"/>
      <c r="AU23" s="20"/>
      <c r="AV23" s="20"/>
      <c r="AW23" s="20"/>
      <c r="AX23" s="20"/>
      <c r="AY23" s="20"/>
      <c r="AZ23" s="20"/>
      <c r="BA23" s="20"/>
      <c r="BB23" s="20"/>
      <c r="BC23" s="20"/>
      <c r="BD23" s="20"/>
      <c r="BE23" s="20"/>
      <c r="BF23" s="20"/>
      <c r="BG23" s="20"/>
      <c r="BH23" s="20"/>
      <c r="BI23" s="20"/>
      <c r="BJ23" s="20"/>
      <c r="BK23" s="20"/>
      <c r="BL23" s="20"/>
      <c r="BM23" s="20"/>
      <c r="BN23" s="20"/>
      <c r="BO23" s="20"/>
      <c r="BP23" s="20"/>
      <c r="BQ23" s="20"/>
      <c r="BR23" s="20"/>
      <c r="BS23" s="20"/>
      <c r="BT23" s="20"/>
      <c r="BU23" s="20"/>
      <c r="BV23" s="20"/>
      <c r="BW23" s="20"/>
      <c r="BX23" s="20"/>
      <c r="BY23" s="20"/>
      <c r="BZ23" s="20"/>
      <c r="CA23" s="20"/>
      <c r="CB23" s="20"/>
      <c r="CC23" s="20"/>
      <c r="CD23" s="20"/>
    </row>
    <row r="24" spans="1:82" x14ac:dyDescent="0.25">
      <c r="A24" s="19" t="s">
        <v>41</v>
      </c>
      <c r="B24" s="39">
        <v>0.63722000000000001</v>
      </c>
      <c r="C24" s="20"/>
      <c r="D24" s="20"/>
      <c r="E24" s="20"/>
      <c r="F24" s="20"/>
      <c r="G24" s="20"/>
      <c r="H24" s="20"/>
      <c r="I24" s="20"/>
      <c r="J24" s="20"/>
      <c r="K24" s="20"/>
      <c r="L24" s="20"/>
      <c r="M24" s="20"/>
      <c r="N24" s="20"/>
      <c r="O24" s="20"/>
      <c r="P24" s="20"/>
      <c r="Q24" s="20"/>
      <c r="R24" s="20"/>
      <c r="S24" s="20"/>
      <c r="T24" s="20"/>
      <c r="U24" s="20"/>
      <c r="V24" s="20"/>
      <c r="W24" s="20"/>
      <c r="X24" s="20"/>
      <c r="Y24" s="20"/>
      <c r="Z24" s="20"/>
      <c r="AA24" s="20"/>
      <c r="AB24" s="20"/>
      <c r="AC24" s="20"/>
      <c r="AD24" s="20"/>
      <c r="AE24" s="20"/>
      <c r="AF24" s="20"/>
      <c r="AG24" s="20"/>
      <c r="AH24" s="20"/>
      <c r="AI24" s="20"/>
      <c r="AJ24" s="20"/>
      <c r="AK24" s="20"/>
      <c r="AL24" s="20"/>
      <c r="AM24" s="20"/>
      <c r="AN24" s="20"/>
      <c r="AO24" s="20"/>
      <c r="AP24" s="20"/>
      <c r="AQ24" s="20"/>
      <c r="AR24" s="20"/>
      <c r="AS24" s="20"/>
      <c r="AT24" s="20"/>
      <c r="AU24" s="20"/>
      <c r="AV24" s="20"/>
      <c r="AW24" s="20"/>
      <c r="AX24" s="20"/>
      <c r="AY24" s="20"/>
      <c r="AZ24" s="20"/>
      <c r="BA24" s="20"/>
      <c r="BB24" s="20"/>
      <c r="BC24" s="20"/>
      <c r="BD24" s="20"/>
      <c r="BE24" s="20"/>
      <c r="BF24" s="20"/>
      <c r="BG24" s="20"/>
      <c r="BH24" s="20"/>
      <c r="BI24" s="20"/>
      <c r="BJ24" s="20"/>
      <c r="BK24" s="20"/>
      <c r="BL24" s="20"/>
      <c r="BM24" s="20"/>
      <c r="BN24" s="20"/>
      <c r="BO24" s="20"/>
      <c r="BP24" s="20"/>
      <c r="BQ24" s="20"/>
      <c r="BR24" s="20"/>
      <c r="BS24" s="20"/>
      <c r="BT24" s="20"/>
      <c r="BU24" s="20"/>
      <c r="BV24" s="20"/>
      <c r="BW24" s="20"/>
      <c r="BX24" s="20"/>
      <c r="BY24" s="20"/>
      <c r="BZ24" s="20"/>
      <c r="CA24" s="20"/>
      <c r="CB24" s="20"/>
      <c r="CC24" s="20"/>
      <c r="CD24" s="20"/>
    </row>
    <row r="25" spans="1:82" x14ac:dyDescent="0.25">
      <c r="A25" s="19" t="s">
        <v>42</v>
      </c>
      <c r="B25" s="39">
        <v>0.63722000000000001</v>
      </c>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s="20"/>
      <c r="AG25" s="20"/>
      <c r="AH25" s="20"/>
      <c r="AI25" s="20"/>
      <c r="AJ25" s="20"/>
      <c r="AK25" s="20"/>
      <c r="AL25" s="20"/>
      <c r="AM25" s="20"/>
      <c r="AN25" s="20"/>
      <c r="AO25" s="20"/>
      <c r="AP25" s="20"/>
      <c r="AQ25" s="20"/>
      <c r="AR25" s="20"/>
      <c r="AS25" s="20"/>
      <c r="AT25" s="20"/>
      <c r="AU25" s="20"/>
      <c r="AV25" s="20"/>
      <c r="AW25" s="20"/>
      <c r="AX25" s="20"/>
      <c r="AY25" s="20"/>
      <c r="AZ25" s="20"/>
      <c r="BA25" s="20"/>
      <c r="BB25" s="20"/>
      <c r="BC25" s="20"/>
      <c r="BD25" s="20"/>
      <c r="BE25" s="20"/>
      <c r="BF25" s="20"/>
      <c r="BG25" s="20"/>
      <c r="BH25" s="20"/>
      <c r="BI25" s="20"/>
      <c r="BJ25" s="20"/>
      <c r="BK25" s="20"/>
      <c r="BL25" s="20"/>
      <c r="BM25" s="20"/>
      <c r="BN25" s="20"/>
      <c r="BO25" s="20"/>
      <c r="BP25" s="20"/>
      <c r="BQ25" s="20"/>
      <c r="BR25" s="20"/>
      <c r="BS25" s="20"/>
      <c r="BT25" s="20"/>
      <c r="BU25" s="20"/>
      <c r="BV25" s="20"/>
      <c r="BW25" s="20"/>
      <c r="BX25" s="20"/>
      <c r="BY25" s="20"/>
      <c r="BZ25" s="20"/>
      <c r="CA25" s="20"/>
      <c r="CB25" s="20"/>
      <c r="CC25" s="20"/>
      <c r="CD25" s="20"/>
    </row>
    <row r="26" spans="1:82" x14ac:dyDescent="0.25">
      <c r="A26" s="19" t="s">
        <v>43</v>
      </c>
      <c r="B26" s="39">
        <v>0.63722000000000001</v>
      </c>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20"/>
      <c r="AV26" s="20"/>
      <c r="AW26" s="20"/>
      <c r="AX26" s="20"/>
      <c r="AY26" s="20"/>
      <c r="AZ26" s="20"/>
      <c r="BA26" s="20"/>
      <c r="BB26" s="20"/>
      <c r="BC26" s="20"/>
      <c r="BD26" s="20"/>
      <c r="BE26" s="20"/>
      <c r="BF26" s="20"/>
      <c r="BG26" s="20"/>
      <c r="BH26" s="20"/>
      <c r="BI26" s="20"/>
      <c r="BJ26" s="20"/>
      <c r="BK26" s="20"/>
      <c r="BL26" s="20"/>
      <c r="BM26" s="20"/>
      <c r="BN26" s="20"/>
      <c r="BO26" s="20"/>
      <c r="BP26" s="20"/>
      <c r="BQ26" s="20"/>
      <c r="BR26" s="20"/>
      <c r="BS26" s="20"/>
      <c r="BT26" s="20"/>
      <c r="BU26" s="20"/>
      <c r="BV26" s="20"/>
      <c r="BW26" s="20"/>
      <c r="BX26" s="20"/>
      <c r="BY26" s="20"/>
      <c r="BZ26" s="20"/>
      <c r="CA26" s="20"/>
      <c r="CB26" s="20"/>
      <c r="CC26" s="20"/>
      <c r="CD26" s="20"/>
    </row>
    <row r="27" spans="1:82" x14ac:dyDescent="0.25">
      <c r="A27" s="354"/>
      <c r="B27" s="355"/>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20"/>
      <c r="AP27" s="20"/>
      <c r="AQ27" s="20"/>
      <c r="AR27" s="20"/>
      <c r="AS27" s="20"/>
      <c r="AT27" s="20"/>
      <c r="AU27" s="20"/>
      <c r="AV27" s="20"/>
      <c r="AW27" s="20"/>
      <c r="AX27" s="20"/>
      <c r="AY27" s="20"/>
      <c r="AZ27" s="20"/>
      <c r="BA27" s="20"/>
      <c r="BB27" s="20"/>
      <c r="BC27" s="20"/>
      <c r="BD27" s="20"/>
      <c r="BE27" s="20"/>
      <c r="BF27" s="20"/>
      <c r="BG27" s="20"/>
      <c r="BH27" s="20"/>
      <c r="BI27" s="20"/>
      <c r="BJ27" s="20"/>
      <c r="BK27" s="20"/>
      <c r="BL27" s="20"/>
      <c r="BM27" s="20"/>
      <c r="BN27" s="20"/>
      <c r="BO27" s="20"/>
      <c r="BP27" s="20"/>
      <c r="BQ27" s="20"/>
      <c r="BR27" s="20"/>
      <c r="BS27" s="20"/>
      <c r="BT27" s="20"/>
      <c r="BU27" s="20"/>
      <c r="BV27" s="20"/>
      <c r="BW27" s="20"/>
      <c r="BX27" s="20"/>
      <c r="BY27" s="20"/>
      <c r="BZ27" s="20"/>
      <c r="CA27" s="20"/>
      <c r="CB27" s="20"/>
      <c r="CC27" s="20"/>
      <c r="CD27" s="20"/>
    </row>
    <row r="28" spans="1:82" x14ac:dyDescent="0.25">
      <c r="A28" s="38" t="s">
        <v>106</v>
      </c>
      <c r="B28" s="3" t="s">
        <v>107</v>
      </c>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s="20"/>
      <c r="AG28" s="20"/>
      <c r="AH28" s="20"/>
      <c r="AI28" s="20"/>
      <c r="AJ28" s="20"/>
      <c r="AK28" s="20"/>
      <c r="AL28" s="20"/>
      <c r="AM28" s="20"/>
      <c r="AN28" s="20"/>
      <c r="AO28" s="20"/>
      <c r="AP28" s="20"/>
      <c r="AQ28" s="20"/>
      <c r="AR28" s="20"/>
      <c r="AS28" s="20"/>
      <c r="AT28" s="20"/>
      <c r="AU28" s="20"/>
      <c r="AV28" s="20"/>
      <c r="AW28" s="20"/>
      <c r="AX28" s="20"/>
      <c r="AY28" s="20"/>
      <c r="AZ28" s="20"/>
      <c r="BA28" s="20"/>
      <c r="BB28" s="20"/>
      <c r="BC28" s="20"/>
      <c r="BD28" s="20"/>
      <c r="BE28" s="20"/>
      <c r="BF28" s="20"/>
      <c r="BG28" s="20"/>
      <c r="BH28" s="20"/>
      <c r="BI28" s="20"/>
      <c r="BJ28" s="20"/>
      <c r="BK28" s="20"/>
      <c r="BL28" s="20"/>
      <c r="BM28" s="20"/>
      <c r="BN28" s="20"/>
      <c r="BO28" s="20"/>
      <c r="BP28" s="20"/>
      <c r="BQ28" s="20"/>
      <c r="BR28" s="20"/>
      <c r="BS28" s="20"/>
      <c r="BT28" s="20"/>
      <c r="BU28" s="20"/>
      <c r="BV28" s="20"/>
      <c r="BW28" s="20"/>
      <c r="BX28" s="20"/>
      <c r="BY28" s="20"/>
      <c r="BZ28" s="20"/>
      <c r="CA28" s="20"/>
      <c r="CB28" s="20"/>
      <c r="CC28" s="20"/>
      <c r="CD28" s="20"/>
    </row>
    <row r="29" spans="1:82" x14ac:dyDescent="0.25">
      <c r="A29" s="38"/>
      <c r="B29" s="39">
        <v>0.99091300627641099</v>
      </c>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s="20"/>
      <c r="AG29" s="20"/>
      <c r="AH29" s="20"/>
      <c r="AI29" s="20"/>
      <c r="AJ29" s="20"/>
      <c r="AK29" s="20"/>
      <c r="AL29" s="20"/>
      <c r="AM29" s="20"/>
      <c r="AN29" s="20"/>
      <c r="AO29" s="20"/>
      <c r="AP29" s="20"/>
      <c r="AQ29" s="20"/>
      <c r="AR29" s="20"/>
      <c r="AS29" s="20"/>
      <c r="AT29" s="20"/>
      <c r="AU29" s="20"/>
      <c r="AV29" s="20"/>
      <c r="AW29" s="20"/>
      <c r="AX29" s="20"/>
      <c r="AY29" s="20"/>
      <c r="AZ29" s="20"/>
      <c r="BA29" s="20"/>
      <c r="BB29" s="20"/>
      <c r="BC29" s="20"/>
      <c r="BD29" s="20"/>
      <c r="BE29" s="20"/>
      <c r="BF29" s="20"/>
      <c r="BG29" s="20"/>
      <c r="BH29" s="20"/>
      <c r="BI29" s="20"/>
      <c r="BJ29" s="20"/>
      <c r="BK29" s="20"/>
      <c r="BL29" s="20"/>
      <c r="BM29" s="20"/>
      <c r="BN29" s="20"/>
      <c r="BO29" s="20"/>
      <c r="BP29" s="20"/>
      <c r="BQ29" s="20"/>
      <c r="BR29" s="20"/>
      <c r="BS29" s="20"/>
      <c r="BT29" s="20"/>
      <c r="BU29" s="20"/>
      <c r="BV29" s="20"/>
      <c r="BW29" s="20"/>
      <c r="BX29" s="20"/>
      <c r="BY29" s="20"/>
      <c r="BZ29" s="20"/>
      <c r="CA29" s="20"/>
      <c r="CB29" s="20"/>
      <c r="CC29" s="20"/>
      <c r="CD29" s="20"/>
    </row>
    <row r="30" spans="1:82" x14ac:dyDescent="0.25">
      <c r="A30" s="351"/>
      <c r="B30" s="351"/>
      <c r="C30" s="20"/>
      <c r="D30" s="20"/>
      <c r="E30" s="20"/>
      <c r="F30" s="20"/>
      <c r="G30" s="20"/>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20"/>
      <c r="AT30" s="20"/>
      <c r="AU30" s="20"/>
      <c r="AV30" s="20"/>
      <c r="AW30" s="20"/>
      <c r="AX30" s="20"/>
      <c r="AY30" s="20"/>
      <c r="AZ30" s="20"/>
      <c r="BA30" s="20"/>
      <c r="BB30" s="20"/>
      <c r="BC30" s="20"/>
      <c r="BD30" s="20"/>
      <c r="BE30" s="20"/>
      <c r="BF30" s="20"/>
      <c r="BG30" s="20"/>
      <c r="BH30" s="20"/>
      <c r="BI30" s="20"/>
      <c r="BJ30" s="20"/>
      <c r="BK30" s="20"/>
      <c r="BL30" s="20"/>
      <c r="BM30" s="20"/>
      <c r="BN30" s="20"/>
      <c r="BO30" s="20"/>
      <c r="BP30" s="20"/>
      <c r="BQ30" s="20"/>
      <c r="BR30" s="20"/>
      <c r="BS30" s="20"/>
      <c r="BT30" s="20"/>
      <c r="BU30" s="20"/>
      <c r="BV30" s="20"/>
      <c r="BW30" s="20"/>
      <c r="BX30" s="20"/>
      <c r="BY30" s="20"/>
      <c r="BZ30" s="20"/>
      <c r="CA30" s="20"/>
      <c r="CB30" s="20"/>
      <c r="CC30" s="20"/>
      <c r="CD30" s="20"/>
    </row>
  </sheetData>
  <mergeCells count="4">
    <mergeCell ref="A9:CD9"/>
    <mergeCell ref="A18:B18"/>
    <mergeCell ref="A27:B27"/>
    <mergeCell ref="A30:B30"/>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B13C26-FC0C-40C7-A7B5-17E70FC7F53C}">
  <dimension ref="A1:CD24"/>
  <sheetViews>
    <sheetView zoomScale="75" zoomScaleNormal="75" workbookViewId="0">
      <pane xSplit="1" ySplit="1" topLeftCell="B2" activePane="bottomRight" state="frozen"/>
      <selection pane="topRight" activeCell="B1" sqref="B1"/>
      <selection pane="bottomLeft" activeCell="A2" sqref="A2"/>
      <selection pane="bottomRight" activeCell="D32" sqref="D32"/>
    </sheetView>
  </sheetViews>
  <sheetFormatPr defaultRowHeight="15" x14ac:dyDescent="0.25"/>
  <cols>
    <col min="1" max="1" width="40.7109375" customWidth="1"/>
  </cols>
  <sheetData>
    <row r="1" spans="1:82" x14ac:dyDescent="0.25">
      <c r="A1" s="3" t="s">
        <v>132</v>
      </c>
      <c r="B1" s="3">
        <v>1970</v>
      </c>
      <c r="C1" s="3">
        <v>1971</v>
      </c>
      <c r="D1" s="3">
        <v>1972</v>
      </c>
      <c r="E1" s="3">
        <v>1973</v>
      </c>
      <c r="F1" s="3">
        <v>1974</v>
      </c>
      <c r="G1" s="3">
        <v>1975</v>
      </c>
      <c r="H1" s="3">
        <v>1976</v>
      </c>
      <c r="I1" s="3">
        <v>1977</v>
      </c>
      <c r="J1" s="3">
        <v>1978</v>
      </c>
      <c r="K1" s="3">
        <v>1979</v>
      </c>
      <c r="L1" s="3">
        <v>1980</v>
      </c>
      <c r="M1" s="3">
        <v>1981</v>
      </c>
      <c r="N1" s="3">
        <v>1982</v>
      </c>
      <c r="O1" s="3">
        <v>1983</v>
      </c>
      <c r="P1" s="3">
        <v>1984</v>
      </c>
      <c r="Q1" s="3">
        <v>1985</v>
      </c>
      <c r="R1" s="3">
        <v>1986</v>
      </c>
      <c r="S1" s="3">
        <v>1987</v>
      </c>
      <c r="T1" s="3">
        <v>1988</v>
      </c>
      <c r="U1" s="3">
        <v>1989</v>
      </c>
      <c r="V1" s="3">
        <v>1990</v>
      </c>
      <c r="W1" s="3">
        <v>1991</v>
      </c>
      <c r="X1" s="3">
        <v>1992</v>
      </c>
      <c r="Y1" s="3">
        <v>1993</v>
      </c>
      <c r="Z1" s="3">
        <v>1994</v>
      </c>
      <c r="AA1" s="3">
        <v>1995</v>
      </c>
      <c r="AB1" s="3">
        <v>1996</v>
      </c>
      <c r="AC1" s="3">
        <v>1997</v>
      </c>
      <c r="AD1" s="3">
        <v>1998</v>
      </c>
      <c r="AE1" s="3">
        <v>1999</v>
      </c>
      <c r="AF1" s="3">
        <v>2000</v>
      </c>
      <c r="AG1" s="3">
        <v>2001</v>
      </c>
      <c r="AH1" s="3">
        <v>2002</v>
      </c>
      <c r="AI1" s="3">
        <v>2003</v>
      </c>
      <c r="AJ1" s="3">
        <v>2004</v>
      </c>
      <c r="AK1" s="3">
        <v>2005</v>
      </c>
      <c r="AL1" s="3">
        <v>2006</v>
      </c>
      <c r="AM1" s="3">
        <v>2007</v>
      </c>
      <c r="AN1" s="3">
        <v>2008</v>
      </c>
      <c r="AO1" s="3">
        <v>2009</v>
      </c>
      <c r="AP1" s="3">
        <v>2010</v>
      </c>
      <c r="AQ1" s="3">
        <v>2011</v>
      </c>
      <c r="AR1" s="3">
        <v>2012</v>
      </c>
      <c r="AS1" s="3">
        <v>2013</v>
      </c>
      <c r="AT1" s="3">
        <v>2014</v>
      </c>
      <c r="AU1" s="3">
        <v>2015</v>
      </c>
      <c r="AV1" s="3">
        <v>2016</v>
      </c>
      <c r="AW1" s="3">
        <v>2017</v>
      </c>
      <c r="AX1" s="3">
        <v>2018</v>
      </c>
      <c r="AY1" s="3">
        <v>2019</v>
      </c>
      <c r="AZ1" s="3">
        <v>2020</v>
      </c>
      <c r="BA1" s="3">
        <v>2021</v>
      </c>
      <c r="BB1" s="3">
        <v>2022</v>
      </c>
      <c r="BC1" s="3">
        <v>2023</v>
      </c>
      <c r="BD1" s="3">
        <v>2024</v>
      </c>
      <c r="BE1" s="3">
        <v>2025</v>
      </c>
      <c r="BF1" s="3">
        <v>2026</v>
      </c>
      <c r="BG1" s="3">
        <v>2027</v>
      </c>
      <c r="BH1" s="3">
        <v>2028</v>
      </c>
      <c r="BI1" s="3">
        <v>2029</v>
      </c>
      <c r="BJ1" s="3">
        <v>2030</v>
      </c>
      <c r="BK1" s="3">
        <v>2031</v>
      </c>
      <c r="BL1" s="3">
        <v>2032</v>
      </c>
      <c r="BM1" s="3">
        <v>2033</v>
      </c>
      <c r="BN1" s="3">
        <v>2034</v>
      </c>
      <c r="BO1" s="3">
        <v>2035</v>
      </c>
      <c r="BP1" s="3">
        <v>2036</v>
      </c>
      <c r="BQ1" s="3">
        <v>2037</v>
      </c>
      <c r="BR1" s="3">
        <v>2038</v>
      </c>
      <c r="BS1" s="3">
        <v>2039</v>
      </c>
      <c r="BT1" s="3">
        <v>2040</v>
      </c>
      <c r="BU1" s="3">
        <v>2041</v>
      </c>
      <c r="BV1" s="3">
        <v>2042</v>
      </c>
      <c r="BW1" s="3">
        <v>2043</v>
      </c>
      <c r="BX1" s="3">
        <v>2044</v>
      </c>
      <c r="BY1" s="3">
        <v>2045</v>
      </c>
      <c r="BZ1" s="3">
        <v>2046</v>
      </c>
      <c r="CA1" s="3">
        <v>2047</v>
      </c>
      <c r="CB1" s="3">
        <v>2048</v>
      </c>
      <c r="CC1" s="3">
        <v>2049</v>
      </c>
      <c r="CD1" s="3">
        <v>2050</v>
      </c>
    </row>
    <row r="2" spans="1:82" x14ac:dyDescent="0.25">
      <c r="A2" s="51" t="s">
        <v>133</v>
      </c>
      <c r="B2" s="144">
        <v>200</v>
      </c>
      <c r="C2" s="144">
        <v>200</v>
      </c>
      <c r="D2" s="144">
        <v>200</v>
      </c>
      <c r="E2" s="144">
        <v>200</v>
      </c>
      <c r="F2" s="144">
        <v>200</v>
      </c>
      <c r="G2" s="144">
        <v>200</v>
      </c>
      <c r="H2" s="144">
        <v>200</v>
      </c>
      <c r="I2" s="144">
        <v>200</v>
      </c>
      <c r="J2" s="144">
        <v>200</v>
      </c>
      <c r="K2" s="144">
        <v>200</v>
      </c>
      <c r="L2" s="144">
        <v>200</v>
      </c>
      <c r="M2" s="144">
        <v>200</v>
      </c>
      <c r="N2" s="144">
        <v>200</v>
      </c>
      <c r="O2" s="144">
        <v>200</v>
      </c>
      <c r="P2" s="144">
        <v>200</v>
      </c>
      <c r="Q2" s="144">
        <v>200</v>
      </c>
      <c r="R2" s="144">
        <v>200</v>
      </c>
      <c r="S2" s="144">
        <v>200</v>
      </c>
      <c r="T2" s="144">
        <v>200</v>
      </c>
      <c r="U2" s="144">
        <v>200</v>
      </c>
      <c r="V2" s="144">
        <v>200</v>
      </c>
      <c r="W2" s="144">
        <v>200</v>
      </c>
      <c r="X2" s="144">
        <v>200</v>
      </c>
      <c r="Y2" s="144">
        <v>200</v>
      </c>
      <c r="Z2" s="144">
        <v>200</v>
      </c>
      <c r="AA2" s="144">
        <v>200</v>
      </c>
      <c r="AB2" s="144">
        <v>200</v>
      </c>
      <c r="AC2" s="144">
        <v>200</v>
      </c>
      <c r="AD2" s="144">
        <v>200</v>
      </c>
      <c r="AE2" s="144">
        <v>200</v>
      </c>
      <c r="AF2" s="144">
        <v>200</v>
      </c>
      <c r="AG2" s="144">
        <v>200</v>
      </c>
      <c r="AH2" s="144">
        <v>200</v>
      </c>
      <c r="AI2" s="144">
        <v>200</v>
      </c>
      <c r="AJ2" s="144">
        <v>200</v>
      </c>
      <c r="AK2" s="144">
        <v>200</v>
      </c>
      <c r="AL2" s="144">
        <v>200</v>
      </c>
      <c r="AM2" s="144">
        <v>200</v>
      </c>
      <c r="AN2" s="144">
        <v>200</v>
      </c>
      <c r="AO2" s="144">
        <v>350</v>
      </c>
      <c r="AP2" s="144">
        <v>350</v>
      </c>
      <c r="AQ2" s="144">
        <v>350</v>
      </c>
      <c r="AR2" s="144">
        <v>350</v>
      </c>
      <c r="AS2" s="144">
        <v>500</v>
      </c>
      <c r="AT2" s="144">
        <v>500</v>
      </c>
      <c r="AU2" s="144">
        <v>500</v>
      </c>
      <c r="AV2" s="144">
        <v>999</v>
      </c>
      <c r="AW2" s="144">
        <v>999</v>
      </c>
      <c r="AX2" s="144">
        <v>999</v>
      </c>
      <c r="AY2" s="144">
        <v>999</v>
      </c>
      <c r="AZ2" s="144">
        <v>999</v>
      </c>
      <c r="BA2" s="144">
        <v>999</v>
      </c>
      <c r="BB2" s="144">
        <v>999</v>
      </c>
      <c r="BC2" s="144">
        <v>999</v>
      </c>
      <c r="BD2" s="144">
        <v>999</v>
      </c>
      <c r="BE2" s="144">
        <v>999</v>
      </c>
      <c r="BF2" s="144">
        <v>999</v>
      </c>
      <c r="BG2" s="144">
        <v>999</v>
      </c>
      <c r="BH2" s="144">
        <v>999</v>
      </c>
      <c r="BI2" s="144">
        <v>999</v>
      </c>
      <c r="BJ2" s="144">
        <v>999</v>
      </c>
      <c r="BK2" s="144">
        <v>999</v>
      </c>
      <c r="BL2" s="144">
        <v>999</v>
      </c>
      <c r="BM2" s="144">
        <v>999</v>
      </c>
      <c r="BN2" s="144">
        <v>999</v>
      </c>
      <c r="BO2" s="144">
        <v>999</v>
      </c>
      <c r="BP2" s="144">
        <v>999</v>
      </c>
      <c r="BQ2" s="144">
        <v>999</v>
      </c>
      <c r="BR2" s="144">
        <v>999</v>
      </c>
      <c r="BS2" s="144">
        <v>999</v>
      </c>
      <c r="BT2" s="144">
        <v>999</v>
      </c>
      <c r="BU2" s="144">
        <v>999</v>
      </c>
      <c r="BV2" s="144">
        <v>999</v>
      </c>
      <c r="BW2" s="144">
        <v>999</v>
      </c>
      <c r="BX2" s="144">
        <v>999</v>
      </c>
      <c r="BY2" s="144">
        <v>999</v>
      </c>
      <c r="BZ2" s="144">
        <v>999</v>
      </c>
      <c r="CA2" s="144">
        <v>999</v>
      </c>
      <c r="CB2" s="144">
        <v>999</v>
      </c>
      <c r="CC2" s="144">
        <v>999</v>
      </c>
      <c r="CD2" s="144">
        <v>999</v>
      </c>
    </row>
    <row r="3" spans="1:82" x14ac:dyDescent="0.25">
      <c r="A3" s="3" t="s">
        <v>129</v>
      </c>
      <c r="B3" s="3">
        <v>1970</v>
      </c>
      <c r="C3" s="3">
        <v>1971</v>
      </c>
      <c r="D3" s="3">
        <v>1972</v>
      </c>
      <c r="E3" s="3">
        <v>1973</v>
      </c>
      <c r="F3" s="3">
        <v>1974</v>
      </c>
      <c r="G3" s="3">
        <v>1975</v>
      </c>
      <c r="H3" s="3">
        <v>1976</v>
      </c>
      <c r="I3" s="3">
        <v>1977</v>
      </c>
      <c r="J3" s="3">
        <v>1978</v>
      </c>
      <c r="K3" s="3">
        <v>1979</v>
      </c>
      <c r="L3" s="3">
        <v>1980</v>
      </c>
      <c r="M3" s="3">
        <v>1981</v>
      </c>
      <c r="N3" s="3">
        <v>1982</v>
      </c>
      <c r="O3" s="3">
        <v>1983</v>
      </c>
      <c r="P3" s="3">
        <v>1984</v>
      </c>
      <c r="Q3" s="3">
        <v>1985</v>
      </c>
      <c r="R3" s="3">
        <v>1986</v>
      </c>
      <c r="S3" s="3">
        <v>1987</v>
      </c>
      <c r="T3" s="3">
        <v>1988</v>
      </c>
      <c r="U3" s="3">
        <v>1989</v>
      </c>
      <c r="V3" s="3">
        <v>1990</v>
      </c>
      <c r="W3" s="3">
        <v>1991</v>
      </c>
      <c r="X3" s="3">
        <v>1992</v>
      </c>
      <c r="Y3" s="3">
        <v>1993</v>
      </c>
      <c r="Z3" s="3">
        <v>1994</v>
      </c>
      <c r="AA3" s="3">
        <v>1995</v>
      </c>
      <c r="AB3" s="3">
        <v>1996</v>
      </c>
      <c r="AC3" s="3">
        <v>1997</v>
      </c>
      <c r="AD3" s="3">
        <v>1998</v>
      </c>
      <c r="AE3" s="3">
        <v>1999</v>
      </c>
      <c r="AF3" s="3">
        <v>2000</v>
      </c>
      <c r="AG3" s="3">
        <v>2001</v>
      </c>
      <c r="AH3" s="3">
        <v>2002</v>
      </c>
      <c r="AI3" s="3">
        <v>2003</v>
      </c>
      <c r="AJ3" s="3">
        <v>2004</v>
      </c>
      <c r="AK3" s="3">
        <v>2005</v>
      </c>
      <c r="AL3" s="3">
        <v>2006</v>
      </c>
      <c r="AM3" s="3">
        <v>2007</v>
      </c>
      <c r="AN3" s="3">
        <v>2008</v>
      </c>
      <c r="AO3" s="3">
        <v>2009</v>
      </c>
      <c r="AP3" s="3">
        <v>2010</v>
      </c>
      <c r="AQ3" s="3">
        <v>2011</v>
      </c>
      <c r="AR3" s="3">
        <v>2012</v>
      </c>
      <c r="AS3" s="3">
        <v>2013</v>
      </c>
      <c r="AT3" s="3">
        <v>2014</v>
      </c>
      <c r="AU3" s="3">
        <v>2015</v>
      </c>
      <c r="AV3" s="3">
        <v>2016</v>
      </c>
      <c r="AW3" s="3">
        <v>2017</v>
      </c>
      <c r="AX3" s="3">
        <v>2018</v>
      </c>
      <c r="AY3" s="3">
        <v>2019</v>
      </c>
      <c r="AZ3" s="3">
        <v>2020</v>
      </c>
      <c r="BA3" s="3">
        <v>2021</v>
      </c>
      <c r="BB3" s="3">
        <v>2022</v>
      </c>
      <c r="BC3" s="3">
        <v>2023</v>
      </c>
      <c r="BD3" s="3">
        <v>2024</v>
      </c>
      <c r="BE3" s="3">
        <v>2025</v>
      </c>
      <c r="BF3" s="3">
        <v>2026</v>
      </c>
      <c r="BG3" s="3">
        <v>2027</v>
      </c>
      <c r="BH3" s="3">
        <v>2028</v>
      </c>
      <c r="BI3" s="3">
        <v>2029</v>
      </c>
      <c r="BJ3" s="3">
        <v>2030</v>
      </c>
      <c r="BK3" s="3">
        <v>2031</v>
      </c>
      <c r="BL3" s="3">
        <v>2032</v>
      </c>
      <c r="BM3" s="3">
        <v>2033</v>
      </c>
      <c r="BN3" s="3">
        <v>2034</v>
      </c>
      <c r="BO3" s="3">
        <v>2035</v>
      </c>
      <c r="BP3" s="3">
        <v>2036</v>
      </c>
      <c r="BQ3" s="3">
        <v>2037</v>
      </c>
      <c r="BR3" s="3">
        <v>2038</v>
      </c>
      <c r="BS3" s="3">
        <v>2039</v>
      </c>
      <c r="BT3" s="3">
        <v>2040</v>
      </c>
      <c r="BU3" s="3">
        <v>2041</v>
      </c>
      <c r="BV3" s="3">
        <v>2042</v>
      </c>
      <c r="BW3" s="3">
        <v>2043</v>
      </c>
      <c r="BX3" s="3">
        <v>2044</v>
      </c>
      <c r="BY3" s="3">
        <v>2045</v>
      </c>
      <c r="BZ3" s="3">
        <v>2046</v>
      </c>
      <c r="CA3" s="3">
        <v>2047</v>
      </c>
      <c r="CB3" s="3">
        <v>2048</v>
      </c>
      <c r="CC3" s="3">
        <v>2049</v>
      </c>
      <c r="CD3" s="3">
        <v>2050</v>
      </c>
    </row>
    <row r="4" spans="1:82" x14ac:dyDescent="0.25">
      <c r="A4" s="52" t="s">
        <v>31</v>
      </c>
      <c r="B4" s="42">
        <v>0</v>
      </c>
      <c r="C4" s="42">
        <v>0</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row>
    <row r="5" spans="1:82" x14ac:dyDescent="0.25">
      <c r="A5" s="51" t="s">
        <v>32</v>
      </c>
      <c r="B5" s="42">
        <v>0</v>
      </c>
      <c r="C5" s="42">
        <v>0</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row>
    <row r="6" spans="1:82" x14ac:dyDescent="0.25">
      <c r="A6" s="3" t="s">
        <v>130</v>
      </c>
      <c r="B6" s="3">
        <v>1970</v>
      </c>
      <c r="C6" s="3">
        <v>1971</v>
      </c>
      <c r="D6" s="3">
        <v>1972</v>
      </c>
      <c r="E6" s="3">
        <v>1973</v>
      </c>
      <c r="F6" s="3">
        <v>1974</v>
      </c>
      <c r="G6" s="3">
        <v>1975</v>
      </c>
      <c r="H6" s="3">
        <v>1976</v>
      </c>
      <c r="I6" s="3">
        <v>1977</v>
      </c>
      <c r="J6" s="3">
        <v>1978</v>
      </c>
      <c r="K6" s="3">
        <v>1979</v>
      </c>
      <c r="L6" s="3">
        <v>1980</v>
      </c>
      <c r="M6" s="3">
        <v>1981</v>
      </c>
      <c r="N6" s="3">
        <v>1982</v>
      </c>
      <c r="O6" s="3">
        <v>1983</v>
      </c>
      <c r="P6" s="3">
        <v>1984</v>
      </c>
      <c r="Q6" s="3">
        <v>1985</v>
      </c>
      <c r="R6" s="3">
        <v>1986</v>
      </c>
      <c r="S6" s="3">
        <v>1987</v>
      </c>
      <c r="T6" s="3">
        <v>1988</v>
      </c>
      <c r="U6" s="3">
        <v>1989</v>
      </c>
      <c r="V6" s="3">
        <v>1990</v>
      </c>
      <c r="W6" s="3">
        <v>1991</v>
      </c>
      <c r="X6" s="3">
        <v>1992</v>
      </c>
      <c r="Y6" s="3">
        <v>1993</v>
      </c>
      <c r="Z6" s="3">
        <v>1994</v>
      </c>
      <c r="AA6" s="3">
        <v>1995</v>
      </c>
      <c r="AB6" s="3">
        <v>1996</v>
      </c>
      <c r="AC6" s="3">
        <v>1997</v>
      </c>
      <c r="AD6" s="3">
        <v>1998</v>
      </c>
      <c r="AE6" s="3">
        <v>1999</v>
      </c>
      <c r="AF6" s="3">
        <v>2000</v>
      </c>
      <c r="AG6" s="3">
        <v>2001</v>
      </c>
      <c r="AH6" s="3">
        <v>2002</v>
      </c>
      <c r="AI6" s="3">
        <v>2003</v>
      </c>
      <c r="AJ6" s="3">
        <v>2004</v>
      </c>
      <c r="AK6" s="3">
        <v>2005</v>
      </c>
      <c r="AL6" s="3">
        <v>2006</v>
      </c>
      <c r="AM6" s="3">
        <v>2007</v>
      </c>
      <c r="AN6" s="3">
        <v>2008</v>
      </c>
      <c r="AO6" s="3">
        <v>2009</v>
      </c>
      <c r="AP6" s="3">
        <v>2010</v>
      </c>
      <c r="AQ6" s="3">
        <v>2011</v>
      </c>
      <c r="AR6" s="3">
        <v>2012</v>
      </c>
      <c r="AS6" s="3">
        <v>2013</v>
      </c>
      <c r="AT6" s="3">
        <v>2014</v>
      </c>
      <c r="AU6" s="3">
        <v>2015</v>
      </c>
      <c r="AV6" s="3">
        <v>2016</v>
      </c>
      <c r="AW6" s="3">
        <v>2017</v>
      </c>
      <c r="AX6" s="3">
        <v>2018</v>
      </c>
      <c r="AY6" s="3">
        <v>2019</v>
      </c>
      <c r="AZ6" s="3">
        <v>2020</v>
      </c>
      <c r="BA6" s="3">
        <v>2021</v>
      </c>
      <c r="BB6" s="3">
        <v>2022</v>
      </c>
      <c r="BC6" s="3">
        <v>2023</v>
      </c>
      <c r="BD6" s="3">
        <v>2024</v>
      </c>
      <c r="BE6" s="3">
        <v>2025</v>
      </c>
      <c r="BF6" s="3">
        <v>2026</v>
      </c>
      <c r="BG6" s="3">
        <v>2027</v>
      </c>
      <c r="BH6" s="3">
        <v>2028</v>
      </c>
      <c r="BI6" s="3">
        <v>2029</v>
      </c>
      <c r="BJ6" s="3">
        <v>2030</v>
      </c>
      <c r="BK6" s="3">
        <v>2031</v>
      </c>
      <c r="BL6" s="3">
        <v>2032</v>
      </c>
      <c r="BM6" s="3">
        <v>2033</v>
      </c>
      <c r="BN6" s="3">
        <v>2034</v>
      </c>
      <c r="BO6" s="3">
        <v>2035</v>
      </c>
      <c r="BP6" s="3">
        <v>2036</v>
      </c>
      <c r="BQ6" s="3">
        <v>2037</v>
      </c>
      <c r="BR6" s="3">
        <v>2038</v>
      </c>
      <c r="BS6" s="3">
        <v>2039</v>
      </c>
      <c r="BT6" s="3">
        <v>2040</v>
      </c>
      <c r="BU6" s="3">
        <v>2041</v>
      </c>
      <c r="BV6" s="3">
        <v>2042</v>
      </c>
      <c r="BW6" s="3">
        <v>2043</v>
      </c>
      <c r="BX6" s="3">
        <v>2044</v>
      </c>
      <c r="BY6" s="3">
        <v>2045</v>
      </c>
      <c r="BZ6" s="3">
        <v>2046</v>
      </c>
      <c r="CA6" s="3">
        <v>2047</v>
      </c>
      <c r="CB6" s="3">
        <v>2048</v>
      </c>
      <c r="CC6" s="3">
        <v>2049</v>
      </c>
      <c r="CD6" s="3">
        <v>2050</v>
      </c>
    </row>
    <row r="7" spans="1:82" x14ac:dyDescent="0.25">
      <c r="A7" s="52" t="s">
        <v>31</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s="49">
        <v>3.1397200000000001</v>
      </c>
      <c r="AK7" s="49">
        <v>8.0509000000000004</v>
      </c>
      <c r="AL7" s="49">
        <v>15.54576</v>
      </c>
      <c r="AM7" s="49">
        <v>24.756239999999998</v>
      </c>
      <c r="AN7" s="49">
        <v>38.120420000000003</v>
      </c>
      <c r="AO7" s="49">
        <v>46.595590000000001</v>
      </c>
      <c r="AP7" s="49">
        <v>55.136580000000002</v>
      </c>
      <c r="AQ7" s="49">
        <v>51.815660000000001</v>
      </c>
      <c r="AR7" s="49">
        <v>59.757449999999999</v>
      </c>
      <c r="AS7" s="49">
        <v>65.953389999999999</v>
      </c>
      <c r="AT7" s="49">
        <v>61.241869999999999</v>
      </c>
      <c r="AU7" s="49">
        <v>66.163550000000001</v>
      </c>
      <c r="AV7" s="49">
        <v>64.955479999999994</v>
      </c>
      <c r="AW7" s="49">
        <v>73.206090000000003</v>
      </c>
      <c r="AX7" s="49">
        <v>79.314980000000006</v>
      </c>
      <c r="AY7" s="49">
        <v>80.910340000000005</v>
      </c>
      <c r="AZ7" s="49">
        <v>83.207329999999999</v>
      </c>
      <c r="BA7" s="49">
        <v>83.207329999999999</v>
      </c>
      <c r="BB7" s="49">
        <v>83.207329999999999</v>
      </c>
      <c r="BC7" s="49">
        <v>83.207329999999999</v>
      </c>
      <c r="BD7" s="49">
        <v>83.207329999999999</v>
      </c>
      <c r="BE7" s="49">
        <v>83.207329999999999</v>
      </c>
      <c r="BF7" s="49">
        <v>83.207329999999999</v>
      </c>
      <c r="BG7" s="49">
        <v>83.207329999999999</v>
      </c>
      <c r="BH7" s="49">
        <v>83.207329999999999</v>
      </c>
      <c r="BI7" s="49">
        <v>83.207329999999999</v>
      </c>
      <c r="BJ7" s="49">
        <v>83.207329999999999</v>
      </c>
      <c r="BK7" s="49">
        <v>98</v>
      </c>
      <c r="BL7" s="49">
        <v>98</v>
      </c>
      <c r="BM7" s="49">
        <v>98</v>
      </c>
      <c r="BN7" s="49">
        <v>98</v>
      </c>
      <c r="BO7" s="49">
        <v>98</v>
      </c>
      <c r="BP7" s="49">
        <v>98</v>
      </c>
      <c r="BQ7" s="49">
        <v>98</v>
      </c>
      <c r="BR7" s="49">
        <v>98</v>
      </c>
      <c r="BS7" s="49">
        <v>98</v>
      </c>
      <c r="BT7" s="49">
        <v>98</v>
      </c>
      <c r="BU7" s="49">
        <v>98</v>
      </c>
      <c r="BV7" s="49">
        <v>98</v>
      </c>
      <c r="BW7" s="49">
        <v>98</v>
      </c>
      <c r="BX7" s="49">
        <v>98</v>
      </c>
      <c r="BY7" s="49">
        <v>98</v>
      </c>
      <c r="BZ7" s="49">
        <v>98</v>
      </c>
      <c r="CA7" s="49">
        <v>98</v>
      </c>
      <c r="CB7" s="49">
        <v>98</v>
      </c>
      <c r="CC7" s="49">
        <v>98</v>
      </c>
      <c r="CD7" s="49">
        <v>98</v>
      </c>
    </row>
    <row r="8" spans="1:82" x14ac:dyDescent="0.25">
      <c r="A8" s="51" t="s">
        <v>32</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s="49">
        <v>3.2407499999999998</v>
      </c>
      <c r="AK8" s="49">
        <v>8.8373399999999993</v>
      </c>
      <c r="AL8" s="49">
        <v>17.468050000000002</v>
      </c>
      <c r="AM8" s="49">
        <v>28.144020000000001</v>
      </c>
      <c r="AN8" s="49">
        <v>40.961370000000002</v>
      </c>
      <c r="AO8" s="49">
        <v>49.731839999999998</v>
      </c>
      <c r="AP8" s="49">
        <v>58.1402</v>
      </c>
      <c r="AQ8" s="49">
        <v>53.399439999999998</v>
      </c>
      <c r="AR8" s="49">
        <v>65.059759999999997</v>
      </c>
      <c r="AS8" s="49">
        <v>72.615260000000006</v>
      </c>
      <c r="AT8" s="49">
        <v>70.752309999999994</v>
      </c>
      <c r="AU8" s="49">
        <v>75.584130000000002</v>
      </c>
      <c r="AV8" s="49">
        <v>75.44753</v>
      </c>
      <c r="AW8" s="49">
        <v>80.676519999999996</v>
      </c>
      <c r="AX8" s="49">
        <v>86.82593</v>
      </c>
      <c r="AY8" s="49">
        <v>87.758570000000006</v>
      </c>
      <c r="AZ8" s="49">
        <v>89.277190000000004</v>
      </c>
      <c r="BA8" s="49">
        <v>89.277190000000004</v>
      </c>
      <c r="BB8" s="49">
        <v>89.277190000000004</v>
      </c>
      <c r="BC8" s="49">
        <v>89.277190000000004</v>
      </c>
      <c r="BD8" s="49">
        <v>89.277190000000004</v>
      </c>
      <c r="BE8" s="49">
        <v>89.277190000000004</v>
      </c>
      <c r="BF8" s="49">
        <v>89.277190000000004</v>
      </c>
      <c r="BG8" s="49">
        <v>89.277190000000004</v>
      </c>
      <c r="BH8" s="49">
        <v>89.277190000000004</v>
      </c>
      <c r="BI8" s="49">
        <v>89.277190000000004</v>
      </c>
      <c r="BJ8" s="49">
        <v>89.277190000000004</v>
      </c>
      <c r="BK8" s="49">
        <v>98</v>
      </c>
      <c r="BL8" s="49">
        <v>98</v>
      </c>
      <c r="BM8" s="49">
        <v>98</v>
      </c>
      <c r="BN8" s="49">
        <v>98</v>
      </c>
      <c r="BO8" s="49">
        <v>98</v>
      </c>
      <c r="BP8" s="49">
        <v>98</v>
      </c>
      <c r="BQ8" s="49">
        <v>98</v>
      </c>
      <c r="BR8" s="49">
        <v>98</v>
      </c>
      <c r="BS8" s="49">
        <v>98</v>
      </c>
      <c r="BT8" s="49">
        <v>98</v>
      </c>
      <c r="BU8" s="49">
        <v>98</v>
      </c>
      <c r="BV8" s="49">
        <v>98</v>
      </c>
      <c r="BW8" s="49">
        <v>98</v>
      </c>
      <c r="BX8" s="49">
        <v>98</v>
      </c>
      <c r="BY8" s="49">
        <v>98</v>
      </c>
      <c r="BZ8" s="49">
        <v>98</v>
      </c>
      <c r="CA8" s="49">
        <v>98</v>
      </c>
      <c r="CB8" s="49">
        <v>98</v>
      </c>
      <c r="CC8" s="49">
        <v>98</v>
      </c>
      <c r="CD8" s="49">
        <v>98</v>
      </c>
    </row>
    <row r="9" spans="1:82" x14ac:dyDescent="0.25">
      <c r="A9" s="3" t="s">
        <v>246</v>
      </c>
      <c r="B9" s="3">
        <v>1970</v>
      </c>
      <c r="C9" s="3">
        <v>1971</v>
      </c>
      <c r="D9" s="3">
        <v>1972</v>
      </c>
      <c r="E9" s="3">
        <v>1973</v>
      </c>
      <c r="F9" s="3">
        <v>1974</v>
      </c>
      <c r="G9" s="3">
        <v>1975</v>
      </c>
      <c r="H9" s="3">
        <v>1976</v>
      </c>
      <c r="I9" s="3">
        <v>1977</v>
      </c>
      <c r="J9" s="3">
        <v>1978</v>
      </c>
      <c r="K9" s="3">
        <v>1979</v>
      </c>
      <c r="L9" s="3">
        <v>1980</v>
      </c>
      <c r="M9" s="3">
        <v>1981</v>
      </c>
      <c r="N9" s="3">
        <v>1982</v>
      </c>
      <c r="O9" s="3">
        <v>1983</v>
      </c>
      <c r="P9" s="3">
        <v>1984</v>
      </c>
      <c r="Q9" s="3">
        <v>1985</v>
      </c>
      <c r="R9" s="3">
        <v>1986</v>
      </c>
      <c r="S9" s="3">
        <v>1987</v>
      </c>
      <c r="T9" s="3">
        <v>1988</v>
      </c>
      <c r="U9" s="3">
        <v>1989</v>
      </c>
      <c r="V9" s="3">
        <v>1990</v>
      </c>
      <c r="W9" s="3">
        <v>1991</v>
      </c>
      <c r="X9" s="3">
        <v>1992</v>
      </c>
      <c r="Y9" s="3">
        <v>1993</v>
      </c>
      <c r="Z9" s="3">
        <v>1994</v>
      </c>
      <c r="AA9" s="3">
        <v>1995</v>
      </c>
      <c r="AB9" s="3">
        <v>1996</v>
      </c>
      <c r="AC9" s="3">
        <v>1997</v>
      </c>
      <c r="AD9" s="3">
        <v>1998</v>
      </c>
      <c r="AE9" s="3">
        <v>1999</v>
      </c>
      <c r="AF9" s="3">
        <v>2000</v>
      </c>
      <c r="AG9" s="3">
        <v>2001</v>
      </c>
      <c r="AH9" s="3">
        <v>2002</v>
      </c>
      <c r="AI9" s="3">
        <v>2003</v>
      </c>
      <c r="AJ9" s="3">
        <v>2004</v>
      </c>
      <c r="AK9" s="3">
        <v>2005</v>
      </c>
      <c r="AL9" s="3">
        <v>2006</v>
      </c>
      <c r="AM9" s="3">
        <v>2007</v>
      </c>
      <c r="AN9" s="3">
        <v>2008</v>
      </c>
      <c r="AO9" s="3">
        <v>2009</v>
      </c>
      <c r="AP9" s="3">
        <v>2010</v>
      </c>
      <c r="AQ9" s="3">
        <v>2011</v>
      </c>
      <c r="AR9" s="3">
        <v>2012</v>
      </c>
      <c r="AS9" s="3">
        <v>2013</v>
      </c>
      <c r="AT9" s="3">
        <v>2014</v>
      </c>
      <c r="AU9" s="3">
        <v>2015</v>
      </c>
      <c r="AV9" s="3">
        <v>2016</v>
      </c>
      <c r="AW9" s="3">
        <v>2017</v>
      </c>
      <c r="AX9" s="3">
        <v>2018</v>
      </c>
      <c r="AY9" s="3">
        <v>2019</v>
      </c>
      <c r="AZ9" s="3">
        <v>2020</v>
      </c>
      <c r="BA9" s="3">
        <v>2021</v>
      </c>
      <c r="BB9" s="3">
        <v>2022</v>
      </c>
      <c r="BC9" s="3">
        <v>2023</v>
      </c>
      <c r="BD9" s="3">
        <v>2024</v>
      </c>
      <c r="BE9" s="3">
        <v>2025</v>
      </c>
      <c r="BF9" s="3">
        <v>2026</v>
      </c>
      <c r="BG9" s="3">
        <v>2027</v>
      </c>
      <c r="BH9" s="3">
        <v>2028</v>
      </c>
      <c r="BI9" s="3">
        <v>2029</v>
      </c>
      <c r="BJ9" s="3">
        <v>2030</v>
      </c>
      <c r="BK9" s="3">
        <v>2031</v>
      </c>
      <c r="BL9" s="3">
        <v>2032</v>
      </c>
      <c r="BM9" s="3">
        <v>2033</v>
      </c>
      <c r="BN9" s="3">
        <v>2034</v>
      </c>
      <c r="BO9" s="3">
        <v>2035</v>
      </c>
      <c r="BP9" s="3">
        <v>2036</v>
      </c>
      <c r="BQ9" s="3">
        <v>2037</v>
      </c>
      <c r="BR9" s="3">
        <v>2038</v>
      </c>
      <c r="BS9" s="3">
        <v>2039</v>
      </c>
      <c r="BT9" s="3">
        <v>2040</v>
      </c>
      <c r="BU9" s="3">
        <v>2041</v>
      </c>
      <c r="BV9" s="3">
        <v>2042</v>
      </c>
      <c r="BW9" s="3">
        <v>2043</v>
      </c>
      <c r="BX9" s="3">
        <v>2044</v>
      </c>
      <c r="BY9" s="3">
        <v>2045</v>
      </c>
      <c r="BZ9" s="3">
        <v>2046</v>
      </c>
      <c r="CA9" s="3">
        <v>2047</v>
      </c>
      <c r="CB9" s="3">
        <v>2048</v>
      </c>
      <c r="CC9" s="3">
        <v>2049</v>
      </c>
      <c r="CD9" s="3">
        <v>2050</v>
      </c>
    </row>
    <row r="10" spans="1:82" x14ac:dyDescent="0.25">
      <c r="A10" s="52" t="s">
        <v>31</v>
      </c>
      <c r="B10" s="25">
        <v>0</v>
      </c>
      <c r="C10" s="25">
        <v>0</v>
      </c>
      <c r="D10" s="25">
        <v>0</v>
      </c>
      <c r="E10" s="25">
        <v>0</v>
      </c>
      <c r="F10" s="25">
        <v>0</v>
      </c>
      <c r="G10" s="25">
        <v>0</v>
      </c>
      <c r="H10" s="25">
        <v>0</v>
      </c>
      <c r="I10" s="25">
        <v>0</v>
      </c>
      <c r="J10" s="25">
        <v>0</v>
      </c>
      <c r="K10" s="25">
        <v>0</v>
      </c>
      <c r="L10" s="25">
        <v>0</v>
      </c>
      <c r="M10" s="25">
        <v>0</v>
      </c>
      <c r="N10" s="25">
        <v>0</v>
      </c>
      <c r="O10" s="25">
        <v>0</v>
      </c>
      <c r="P10" s="25">
        <v>0</v>
      </c>
      <c r="Q10" s="25">
        <v>0</v>
      </c>
      <c r="R10" s="25">
        <v>0</v>
      </c>
      <c r="S10" s="25">
        <v>0</v>
      </c>
      <c r="T10" s="25">
        <v>0</v>
      </c>
      <c r="U10" s="25">
        <v>0</v>
      </c>
      <c r="V10" s="25">
        <v>0</v>
      </c>
      <c r="W10" s="25">
        <v>0</v>
      </c>
      <c r="X10" s="25">
        <v>0</v>
      </c>
      <c r="Y10" s="25">
        <v>0</v>
      </c>
      <c r="Z10" s="25">
        <v>0</v>
      </c>
      <c r="AA10" s="25">
        <v>0</v>
      </c>
      <c r="AB10" s="25">
        <v>0</v>
      </c>
      <c r="AC10" s="25">
        <v>0</v>
      </c>
      <c r="AD10" s="25">
        <v>0</v>
      </c>
      <c r="AE10" s="25">
        <v>0</v>
      </c>
      <c r="AF10" s="25">
        <v>0</v>
      </c>
      <c r="AG10" s="25">
        <v>0</v>
      </c>
      <c r="AH10" s="25">
        <v>0</v>
      </c>
      <c r="AI10" s="25">
        <v>0</v>
      </c>
      <c r="AJ10" s="25">
        <v>5</v>
      </c>
      <c r="AK10" s="25">
        <v>5</v>
      </c>
      <c r="AL10" s="25">
        <v>5</v>
      </c>
      <c r="AM10" s="25">
        <v>5</v>
      </c>
      <c r="AN10" s="25">
        <v>5</v>
      </c>
      <c r="AO10" s="25">
        <v>5</v>
      </c>
      <c r="AP10" s="25">
        <v>5</v>
      </c>
      <c r="AQ10" s="25">
        <v>5</v>
      </c>
      <c r="AR10" s="25">
        <v>5</v>
      </c>
      <c r="AS10" s="25">
        <v>5</v>
      </c>
      <c r="AT10" s="25">
        <v>5</v>
      </c>
      <c r="AU10" s="25">
        <v>5</v>
      </c>
      <c r="AV10" s="25">
        <v>5</v>
      </c>
      <c r="AW10" s="25">
        <v>5</v>
      </c>
      <c r="AX10" s="25">
        <v>5</v>
      </c>
      <c r="AY10" s="25">
        <v>5</v>
      </c>
      <c r="AZ10" s="25">
        <v>5</v>
      </c>
      <c r="BA10" s="25">
        <v>5</v>
      </c>
      <c r="BB10" s="25">
        <v>5</v>
      </c>
      <c r="BC10" s="25">
        <v>5</v>
      </c>
      <c r="BD10" s="25">
        <v>5</v>
      </c>
      <c r="BE10" s="25">
        <v>5</v>
      </c>
      <c r="BF10" s="25">
        <v>5</v>
      </c>
      <c r="BG10" s="25">
        <v>5</v>
      </c>
      <c r="BH10" s="25">
        <v>5</v>
      </c>
      <c r="BI10" s="25">
        <v>5</v>
      </c>
      <c r="BJ10" s="25">
        <v>5</v>
      </c>
      <c r="BK10" s="25">
        <v>5</v>
      </c>
      <c r="BL10" s="25">
        <v>5</v>
      </c>
      <c r="BM10" s="25">
        <v>5</v>
      </c>
      <c r="BN10" s="25">
        <v>5</v>
      </c>
      <c r="BO10" s="25">
        <v>5</v>
      </c>
      <c r="BP10" s="25">
        <v>5</v>
      </c>
      <c r="BQ10" s="25">
        <v>5</v>
      </c>
      <c r="BR10" s="25">
        <v>5</v>
      </c>
      <c r="BS10" s="25">
        <v>5</v>
      </c>
      <c r="BT10" s="25">
        <v>5</v>
      </c>
      <c r="BU10" s="25">
        <v>5</v>
      </c>
      <c r="BV10" s="25">
        <v>5</v>
      </c>
      <c r="BW10" s="25">
        <v>5</v>
      </c>
      <c r="BX10" s="25">
        <v>5</v>
      </c>
      <c r="BY10" s="25">
        <v>5</v>
      </c>
      <c r="BZ10" s="25">
        <v>5</v>
      </c>
      <c r="CA10" s="25">
        <v>5</v>
      </c>
      <c r="CB10" s="25">
        <v>5</v>
      </c>
      <c r="CC10" s="25">
        <v>5</v>
      </c>
      <c r="CD10" s="25">
        <v>5</v>
      </c>
    </row>
    <row r="11" spans="1:82" x14ac:dyDescent="0.25">
      <c r="A11" s="51" t="s">
        <v>32</v>
      </c>
      <c r="B11" s="25">
        <v>0</v>
      </c>
      <c r="C11" s="25">
        <v>0</v>
      </c>
      <c r="D11" s="25">
        <v>0</v>
      </c>
      <c r="E11" s="25">
        <v>0</v>
      </c>
      <c r="F11" s="25">
        <v>0</v>
      </c>
      <c r="G11" s="25">
        <v>0</v>
      </c>
      <c r="H11" s="25">
        <v>0</v>
      </c>
      <c r="I11" s="25">
        <v>0</v>
      </c>
      <c r="J11" s="25">
        <v>0</v>
      </c>
      <c r="K11" s="25">
        <v>0</v>
      </c>
      <c r="L11" s="25">
        <v>0</v>
      </c>
      <c r="M11" s="25">
        <v>0</v>
      </c>
      <c r="N11" s="25">
        <v>0</v>
      </c>
      <c r="O11" s="25">
        <v>0</v>
      </c>
      <c r="P11" s="25">
        <v>0</v>
      </c>
      <c r="Q11" s="25">
        <v>0</v>
      </c>
      <c r="R11" s="25">
        <v>0</v>
      </c>
      <c r="S11" s="25">
        <v>0</v>
      </c>
      <c r="T11" s="25">
        <v>0</v>
      </c>
      <c r="U11" s="25">
        <v>0</v>
      </c>
      <c r="V11" s="25">
        <v>0</v>
      </c>
      <c r="W11" s="25">
        <v>0</v>
      </c>
      <c r="X11" s="25">
        <v>0</v>
      </c>
      <c r="Y11" s="25">
        <v>0</v>
      </c>
      <c r="Z11" s="25">
        <v>0</v>
      </c>
      <c r="AA11" s="25">
        <v>0</v>
      </c>
      <c r="AB11" s="25">
        <v>0</v>
      </c>
      <c r="AC11" s="25">
        <v>0</v>
      </c>
      <c r="AD11" s="25">
        <v>0</v>
      </c>
      <c r="AE11" s="25">
        <v>0</v>
      </c>
      <c r="AF11" s="25">
        <v>0</v>
      </c>
      <c r="AG11" s="25">
        <v>0</v>
      </c>
      <c r="AH11" s="25">
        <v>0</v>
      </c>
      <c r="AI11" s="25">
        <v>0</v>
      </c>
      <c r="AJ11" s="25">
        <v>5</v>
      </c>
      <c r="AK11" s="25">
        <v>5</v>
      </c>
      <c r="AL11" s="25">
        <v>5</v>
      </c>
      <c r="AM11" s="25">
        <v>5</v>
      </c>
      <c r="AN11" s="25">
        <v>5</v>
      </c>
      <c r="AO11" s="25">
        <v>5</v>
      </c>
      <c r="AP11" s="25">
        <v>5</v>
      </c>
      <c r="AQ11" s="25">
        <v>5</v>
      </c>
      <c r="AR11" s="25">
        <v>5</v>
      </c>
      <c r="AS11" s="25">
        <v>5</v>
      </c>
      <c r="AT11" s="25">
        <v>5</v>
      </c>
      <c r="AU11" s="25">
        <v>5</v>
      </c>
      <c r="AV11" s="25">
        <v>5</v>
      </c>
      <c r="AW11" s="25">
        <v>5</v>
      </c>
      <c r="AX11" s="25">
        <v>5</v>
      </c>
      <c r="AY11" s="25">
        <v>5</v>
      </c>
      <c r="AZ11" s="25">
        <v>5</v>
      </c>
      <c r="BA11" s="25">
        <v>5</v>
      </c>
      <c r="BB11" s="25">
        <v>5</v>
      </c>
      <c r="BC11" s="25">
        <v>5</v>
      </c>
      <c r="BD11" s="25">
        <v>5</v>
      </c>
      <c r="BE11" s="25">
        <v>5</v>
      </c>
      <c r="BF11" s="25">
        <v>5</v>
      </c>
      <c r="BG11" s="25">
        <v>5</v>
      </c>
      <c r="BH11" s="25">
        <v>5</v>
      </c>
      <c r="BI11" s="25">
        <v>5</v>
      </c>
      <c r="BJ11" s="25">
        <v>5</v>
      </c>
      <c r="BK11" s="25">
        <v>5</v>
      </c>
      <c r="BL11" s="25">
        <v>5</v>
      </c>
      <c r="BM11" s="25">
        <v>5</v>
      </c>
      <c r="BN11" s="25">
        <v>5</v>
      </c>
      <c r="BO11" s="25">
        <v>5</v>
      </c>
      <c r="BP11" s="25">
        <v>5</v>
      </c>
      <c r="BQ11" s="25">
        <v>5</v>
      </c>
      <c r="BR11" s="25">
        <v>5</v>
      </c>
      <c r="BS11" s="25">
        <v>5</v>
      </c>
      <c r="BT11" s="25">
        <v>5</v>
      </c>
      <c r="BU11" s="25">
        <v>5</v>
      </c>
      <c r="BV11" s="25">
        <v>5</v>
      </c>
      <c r="BW11" s="25">
        <v>5</v>
      </c>
      <c r="BX11" s="25">
        <v>5</v>
      </c>
      <c r="BY11" s="25">
        <v>5</v>
      </c>
      <c r="BZ11" s="25">
        <v>5</v>
      </c>
      <c r="CA11" s="25">
        <v>5</v>
      </c>
      <c r="CB11" s="25">
        <v>5</v>
      </c>
      <c r="CC11" s="25">
        <v>5</v>
      </c>
      <c r="CD11" s="25">
        <v>5</v>
      </c>
    </row>
    <row r="12" spans="1:82" x14ac:dyDescent="0.25">
      <c r="A12" s="3" t="s">
        <v>131</v>
      </c>
      <c r="B12" s="3">
        <v>1970</v>
      </c>
      <c r="C12" s="3">
        <v>1971</v>
      </c>
      <c r="D12" s="3">
        <v>1972</v>
      </c>
      <c r="E12" s="3">
        <v>1973</v>
      </c>
      <c r="F12" s="3">
        <v>1974</v>
      </c>
      <c r="G12" s="3">
        <v>1975</v>
      </c>
      <c r="H12" s="3">
        <v>1976</v>
      </c>
      <c r="I12" s="3">
        <v>1977</v>
      </c>
      <c r="J12" s="3">
        <v>1978</v>
      </c>
      <c r="K12" s="3">
        <v>1979</v>
      </c>
      <c r="L12" s="3">
        <v>1980</v>
      </c>
      <c r="M12" s="3">
        <v>1981</v>
      </c>
      <c r="N12" s="3">
        <v>1982</v>
      </c>
      <c r="O12" s="3">
        <v>1983</v>
      </c>
      <c r="P12" s="3">
        <v>1984</v>
      </c>
      <c r="Q12" s="3">
        <v>1985</v>
      </c>
      <c r="R12" s="3">
        <v>1986</v>
      </c>
      <c r="S12" s="3">
        <v>1987</v>
      </c>
      <c r="T12" s="3">
        <v>1988</v>
      </c>
      <c r="U12" s="3">
        <v>1989</v>
      </c>
      <c r="V12" s="3">
        <v>1990</v>
      </c>
      <c r="W12" s="3">
        <v>1991</v>
      </c>
      <c r="X12" s="3">
        <v>1992</v>
      </c>
      <c r="Y12" s="3">
        <v>1993</v>
      </c>
      <c r="Z12" s="3">
        <v>1994</v>
      </c>
      <c r="AA12" s="3">
        <v>1995</v>
      </c>
      <c r="AB12" s="3">
        <v>1996</v>
      </c>
      <c r="AC12" s="3">
        <v>1997</v>
      </c>
      <c r="AD12" s="3">
        <v>1998</v>
      </c>
      <c r="AE12" s="3">
        <v>1999</v>
      </c>
      <c r="AF12" s="3">
        <v>2000</v>
      </c>
      <c r="AG12" s="3">
        <v>2001</v>
      </c>
      <c r="AH12" s="3">
        <v>2002</v>
      </c>
      <c r="AI12" s="3">
        <v>2003</v>
      </c>
      <c r="AJ12" s="3">
        <v>2004</v>
      </c>
      <c r="AK12" s="3">
        <v>2005</v>
      </c>
      <c r="AL12" s="3">
        <v>2006</v>
      </c>
      <c r="AM12" s="3">
        <v>2007</v>
      </c>
      <c r="AN12" s="3">
        <v>2008</v>
      </c>
      <c r="AO12" s="3">
        <v>2009</v>
      </c>
      <c r="AP12" s="3">
        <v>2010</v>
      </c>
      <c r="AQ12" s="3">
        <v>2011</v>
      </c>
      <c r="AR12" s="3">
        <v>2012</v>
      </c>
      <c r="AS12" s="3">
        <v>2013</v>
      </c>
      <c r="AT12" s="3">
        <v>2014</v>
      </c>
      <c r="AU12" s="3">
        <v>2015</v>
      </c>
      <c r="AV12" s="3">
        <v>2016</v>
      </c>
      <c r="AW12" s="3">
        <v>2017</v>
      </c>
      <c r="AX12" s="3">
        <v>2018</v>
      </c>
      <c r="AY12" s="3">
        <v>2019</v>
      </c>
      <c r="AZ12" s="3">
        <v>2020</v>
      </c>
      <c r="BA12" s="3">
        <v>2021</v>
      </c>
      <c r="BB12" s="3">
        <v>2022</v>
      </c>
      <c r="BC12" s="3">
        <v>2023</v>
      </c>
      <c r="BD12" s="3">
        <v>2024</v>
      </c>
      <c r="BE12" s="3">
        <v>2025</v>
      </c>
      <c r="BF12" s="3">
        <v>2026</v>
      </c>
      <c r="BG12" s="3">
        <v>2027</v>
      </c>
      <c r="BH12" s="3">
        <v>2028</v>
      </c>
      <c r="BI12" s="3">
        <v>2029</v>
      </c>
      <c r="BJ12" s="3">
        <v>2030</v>
      </c>
      <c r="BK12" s="3">
        <v>2031</v>
      </c>
      <c r="BL12" s="3">
        <v>2032</v>
      </c>
      <c r="BM12" s="3">
        <v>2033</v>
      </c>
      <c r="BN12" s="3">
        <v>2034</v>
      </c>
      <c r="BO12" s="3">
        <v>2035</v>
      </c>
      <c r="BP12" s="3">
        <v>2036</v>
      </c>
      <c r="BQ12" s="3">
        <v>2037</v>
      </c>
      <c r="BR12" s="3">
        <v>2038</v>
      </c>
      <c r="BS12" s="3">
        <v>2039</v>
      </c>
      <c r="BT12" s="3">
        <v>2040</v>
      </c>
      <c r="BU12" s="3">
        <v>2041</v>
      </c>
      <c r="BV12" s="3">
        <v>2042</v>
      </c>
      <c r="BW12" s="3">
        <v>2043</v>
      </c>
      <c r="BX12" s="3">
        <v>2044</v>
      </c>
      <c r="BY12" s="3">
        <v>2045</v>
      </c>
      <c r="BZ12" s="3">
        <v>2046</v>
      </c>
      <c r="CA12" s="3">
        <v>2047</v>
      </c>
      <c r="CB12" s="3">
        <v>2048</v>
      </c>
      <c r="CC12" s="3">
        <v>2049</v>
      </c>
      <c r="CD12" s="3">
        <v>2050</v>
      </c>
    </row>
    <row r="13" spans="1:82" x14ac:dyDescent="0.25">
      <c r="A13" s="52" t="s">
        <v>134</v>
      </c>
      <c r="B13" s="144">
        <v>1.1036999999999999</v>
      </c>
      <c r="C13" s="144">
        <v>1.1036999999999999</v>
      </c>
      <c r="D13" s="144">
        <v>1.1036999999999999</v>
      </c>
      <c r="E13" s="144">
        <v>1.1036999999999999</v>
      </c>
      <c r="F13" s="144">
        <v>1.1036999999999999</v>
      </c>
      <c r="G13" s="144">
        <v>1.1036999999999999</v>
      </c>
      <c r="H13" s="144">
        <v>1.1036999999999999</v>
      </c>
      <c r="I13" s="144">
        <v>1.1036999999999999</v>
      </c>
      <c r="J13" s="144">
        <v>1.1036999999999999</v>
      </c>
      <c r="K13" s="144">
        <v>1.1036999999999999</v>
      </c>
      <c r="L13" s="144">
        <v>1.1036999999999999</v>
      </c>
      <c r="M13" s="144">
        <v>1.1036999999999999</v>
      </c>
      <c r="N13" s="144">
        <v>1.1036999999999999</v>
      </c>
      <c r="O13" s="144">
        <v>1.1036999999999999</v>
      </c>
      <c r="P13" s="144">
        <v>1.1036999999999999</v>
      </c>
      <c r="Q13" s="144">
        <v>1.1036999999999999</v>
      </c>
      <c r="R13" s="144">
        <v>1.1036999999999999</v>
      </c>
      <c r="S13" s="144">
        <v>1.1036999999999999</v>
      </c>
      <c r="T13" s="144">
        <v>1.1036999999999999</v>
      </c>
      <c r="U13" s="144">
        <v>1.1036999999999999</v>
      </c>
      <c r="V13" s="144">
        <v>1.1036999999999999</v>
      </c>
      <c r="W13" s="144">
        <v>1.1036999999999999</v>
      </c>
      <c r="X13" s="144">
        <v>1.1036999999999999</v>
      </c>
      <c r="Y13" s="144">
        <v>1.1036999999999999</v>
      </c>
      <c r="Z13" s="144">
        <v>1.1036999999999999</v>
      </c>
      <c r="AA13" s="144">
        <v>1.1036999999999999</v>
      </c>
      <c r="AB13" s="144">
        <v>1.1036999999999999</v>
      </c>
      <c r="AC13" s="144">
        <v>1.1036999999999999</v>
      </c>
      <c r="AD13" s="144">
        <v>1.1036999999999999</v>
      </c>
      <c r="AE13" s="144">
        <v>1.1036999999999999</v>
      </c>
      <c r="AF13" s="144">
        <v>1.1036999999999999</v>
      </c>
      <c r="AG13" s="144">
        <v>1.1036999999999999</v>
      </c>
      <c r="AH13" s="144">
        <v>1.0903</v>
      </c>
      <c r="AI13" s="144">
        <v>1.0777000000000001</v>
      </c>
      <c r="AJ13" s="144">
        <v>1.0659000000000001</v>
      </c>
      <c r="AK13" s="144">
        <v>1.0548999999999999</v>
      </c>
      <c r="AL13" s="144">
        <v>1.0447</v>
      </c>
      <c r="AM13" s="144">
        <v>1.0353000000000001</v>
      </c>
      <c r="AN13" s="144">
        <v>1.0266999999999999</v>
      </c>
      <c r="AO13" s="144">
        <v>1.0188999999999999</v>
      </c>
      <c r="AP13" s="144">
        <v>1.0119</v>
      </c>
      <c r="AQ13" s="144">
        <v>1.0057</v>
      </c>
      <c r="AR13" s="144">
        <v>1.0003</v>
      </c>
      <c r="AS13" s="144">
        <v>0.99570000000000003</v>
      </c>
      <c r="AT13" s="144">
        <v>0.9919</v>
      </c>
      <c r="AU13" s="144">
        <v>0.9889</v>
      </c>
      <c r="AV13" s="144">
        <v>0.98670000000000002</v>
      </c>
      <c r="AW13" s="144">
        <v>0.98529999999999995</v>
      </c>
      <c r="AX13" s="144">
        <v>0.98470000000000002</v>
      </c>
      <c r="AY13" s="144">
        <v>0.98470000000000002</v>
      </c>
      <c r="AZ13" s="144">
        <v>0.98470000000000002</v>
      </c>
      <c r="BA13" s="144">
        <v>0.98470000000000002</v>
      </c>
      <c r="BB13" s="144">
        <v>0.98470000000000002</v>
      </c>
      <c r="BC13" s="144">
        <v>0.98470000000000002</v>
      </c>
      <c r="BD13" s="144">
        <v>0.98470000000000002</v>
      </c>
      <c r="BE13" s="144">
        <v>0.98470000000000002</v>
      </c>
      <c r="BF13" s="144">
        <v>0.98470000000000002</v>
      </c>
      <c r="BG13" s="144">
        <v>0.98470000000000002</v>
      </c>
      <c r="BH13" s="144">
        <v>0.98470000000000002</v>
      </c>
      <c r="BI13" s="144">
        <v>0.98470000000000002</v>
      </c>
      <c r="BJ13" s="144">
        <v>0.98470000000000002</v>
      </c>
      <c r="BK13" s="144">
        <v>0.98470000000000002</v>
      </c>
      <c r="BL13" s="144">
        <v>0.98470000000000002</v>
      </c>
      <c r="BM13" s="144">
        <v>0.98470000000000002</v>
      </c>
      <c r="BN13" s="144">
        <v>0.98470000000000002</v>
      </c>
      <c r="BO13" s="144">
        <v>0.98470000000000002</v>
      </c>
      <c r="BP13" s="144">
        <v>0.98470000000000002</v>
      </c>
      <c r="BQ13" s="144">
        <v>0.98470000000000002</v>
      </c>
      <c r="BR13" s="144">
        <v>0.98470000000000002</v>
      </c>
      <c r="BS13" s="144">
        <v>0.98470000000000002</v>
      </c>
      <c r="BT13" s="144">
        <v>0.98470000000000002</v>
      </c>
      <c r="BU13" s="144">
        <v>0.98470000000000002</v>
      </c>
      <c r="BV13" s="144">
        <v>0.98470000000000002</v>
      </c>
      <c r="BW13" s="144">
        <v>0.98470000000000002</v>
      </c>
      <c r="BX13" s="144">
        <v>0.98470000000000002</v>
      </c>
      <c r="BY13" s="144">
        <v>0.98470000000000002</v>
      </c>
      <c r="BZ13" s="144">
        <v>0.98470000000000002</v>
      </c>
      <c r="CA13" s="144">
        <v>0.98470000000000002</v>
      </c>
      <c r="CB13" s="144">
        <v>0.98470000000000002</v>
      </c>
      <c r="CC13" s="144">
        <v>0.98470000000000002</v>
      </c>
      <c r="CD13" s="144">
        <v>0.98470000000000002</v>
      </c>
    </row>
    <row r="14" spans="1:82" x14ac:dyDescent="0.25">
      <c r="A14" s="11" t="s">
        <v>135</v>
      </c>
      <c r="B14" s="144">
        <v>2.7151999999999998</v>
      </c>
      <c r="C14" s="144">
        <v>2.7151999999999998</v>
      </c>
      <c r="D14" s="144">
        <v>2.7151999999999998</v>
      </c>
      <c r="E14" s="144">
        <v>2.7151999999999998</v>
      </c>
      <c r="F14" s="144">
        <v>2.7151999999999998</v>
      </c>
      <c r="G14" s="144">
        <v>2.7151999999999998</v>
      </c>
      <c r="H14" s="144">
        <v>2.7151999999999998</v>
      </c>
      <c r="I14" s="144">
        <v>2.7151999999999998</v>
      </c>
      <c r="J14" s="144">
        <v>2.7151999999999998</v>
      </c>
      <c r="K14" s="144">
        <v>2.7151999999999998</v>
      </c>
      <c r="L14" s="144">
        <v>2.7151999999999998</v>
      </c>
      <c r="M14" s="144">
        <v>2.7151999999999998</v>
      </c>
      <c r="N14" s="144">
        <v>2.7151999999999998</v>
      </c>
      <c r="O14" s="144">
        <v>2.7151999999999998</v>
      </c>
      <c r="P14" s="144">
        <v>2.7151999999999998</v>
      </c>
      <c r="Q14" s="144">
        <v>2.7151999999999998</v>
      </c>
      <c r="R14" s="144">
        <v>2.7151999999999998</v>
      </c>
      <c r="S14" s="144">
        <v>2.7151999999999998</v>
      </c>
      <c r="T14" s="144">
        <v>2.7151999999999998</v>
      </c>
      <c r="U14" s="144">
        <v>2.7151999999999998</v>
      </c>
      <c r="V14" s="144">
        <v>2.7151999999999998</v>
      </c>
      <c r="W14" s="144">
        <v>2.7151999999999998</v>
      </c>
      <c r="X14" s="144">
        <v>2.7151999999999998</v>
      </c>
      <c r="Y14" s="144">
        <v>2.7151999999999998</v>
      </c>
      <c r="Z14" s="144">
        <v>2.7151999999999998</v>
      </c>
      <c r="AA14" s="144">
        <v>2.7151999999999998</v>
      </c>
      <c r="AB14" s="144">
        <v>2.7151999999999998</v>
      </c>
      <c r="AC14" s="144">
        <v>2.7151999999999998</v>
      </c>
      <c r="AD14" s="144">
        <v>2.7151999999999998</v>
      </c>
      <c r="AE14" s="144">
        <v>2.7151999999999998</v>
      </c>
      <c r="AF14" s="144">
        <v>2.7151999999999998</v>
      </c>
      <c r="AG14" s="144">
        <v>2.7151999999999998</v>
      </c>
      <c r="AH14" s="144">
        <v>2.4687000000000001</v>
      </c>
      <c r="AI14" s="144">
        <v>2.2412000000000001</v>
      </c>
      <c r="AJ14" s="144">
        <v>2.0327000000000002</v>
      </c>
      <c r="AK14" s="144">
        <v>1.8431999999999999</v>
      </c>
      <c r="AL14" s="144">
        <v>1.6727000000000001</v>
      </c>
      <c r="AM14" s="144">
        <v>1.5212000000000001</v>
      </c>
      <c r="AN14" s="144">
        <v>1.3887</v>
      </c>
      <c r="AO14" s="144">
        <v>1.2751999999999999</v>
      </c>
      <c r="AP14" s="144">
        <v>1.1807000000000001</v>
      </c>
      <c r="AQ14" s="144">
        <v>1.1052</v>
      </c>
      <c r="AR14" s="144">
        <v>1.0487</v>
      </c>
      <c r="AS14" s="144">
        <v>1.0369600000000001</v>
      </c>
      <c r="AT14" s="144">
        <v>1.02522</v>
      </c>
      <c r="AU14" s="144">
        <v>1.0134799999999999</v>
      </c>
      <c r="AV14" s="144">
        <v>1.0017400000000001</v>
      </c>
      <c r="AW14" s="144">
        <v>0.99</v>
      </c>
      <c r="AX14" s="144">
        <v>0.98</v>
      </c>
      <c r="AY14" s="144">
        <v>0.97</v>
      </c>
      <c r="AZ14" s="144">
        <v>0.96</v>
      </c>
      <c r="BA14" s="144">
        <v>0.95</v>
      </c>
      <c r="BB14" s="144">
        <v>0.95</v>
      </c>
      <c r="BC14" s="144">
        <v>0.95</v>
      </c>
      <c r="BD14" s="144">
        <v>0.95</v>
      </c>
      <c r="BE14" s="144">
        <v>0.95</v>
      </c>
      <c r="BF14" s="144">
        <v>0.95</v>
      </c>
      <c r="BG14" s="144">
        <v>0.95</v>
      </c>
      <c r="BH14" s="144">
        <v>0.95</v>
      </c>
      <c r="BI14" s="144">
        <v>0.95</v>
      </c>
      <c r="BJ14" s="144">
        <v>0.95</v>
      </c>
      <c r="BK14" s="144">
        <v>0.95</v>
      </c>
      <c r="BL14" s="144">
        <v>0.95</v>
      </c>
      <c r="BM14" s="144">
        <v>0.95</v>
      </c>
      <c r="BN14" s="144">
        <v>0.95</v>
      </c>
      <c r="BO14" s="144">
        <v>0.95</v>
      </c>
      <c r="BP14" s="144">
        <v>0.95</v>
      </c>
      <c r="BQ14" s="144">
        <v>0.95</v>
      </c>
      <c r="BR14" s="144">
        <v>0.95</v>
      </c>
      <c r="BS14" s="144">
        <v>0.95</v>
      </c>
      <c r="BT14" s="144">
        <v>0.95</v>
      </c>
      <c r="BU14" s="144">
        <v>0.95</v>
      </c>
      <c r="BV14" s="144">
        <v>0.95</v>
      </c>
      <c r="BW14" s="144">
        <v>0.95</v>
      </c>
      <c r="BX14" s="144">
        <v>0.95</v>
      </c>
      <c r="BY14" s="144">
        <v>0.95</v>
      </c>
      <c r="BZ14" s="144">
        <v>0.95</v>
      </c>
      <c r="CA14" s="144">
        <v>0.95</v>
      </c>
      <c r="CB14" s="144">
        <v>0.95</v>
      </c>
      <c r="CC14" s="144">
        <v>0.95</v>
      </c>
      <c r="CD14" s="144">
        <v>0.95</v>
      </c>
    </row>
    <row r="15" spans="1:82" x14ac:dyDescent="0.25">
      <c r="A15" s="53" t="s">
        <v>247</v>
      </c>
      <c r="B15" s="3">
        <v>1970</v>
      </c>
      <c r="C15" s="3">
        <v>1971</v>
      </c>
      <c r="D15" s="3">
        <v>1972</v>
      </c>
      <c r="E15" s="3">
        <v>1973</v>
      </c>
      <c r="F15" s="3">
        <v>1974</v>
      </c>
      <c r="G15" s="3">
        <v>1975</v>
      </c>
      <c r="H15" s="3">
        <v>1976</v>
      </c>
      <c r="I15" s="3">
        <v>1977</v>
      </c>
      <c r="J15" s="3">
        <v>1978</v>
      </c>
      <c r="K15" s="3">
        <v>1979</v>
      </c>
      <c r="L15" s="3">
        <v>1980</v>
      </c>
      <c r="M15" s="3">
        <v>1981</v>
      </c>
      <c r="N15" s="3">
        <v>1982</v>
      </c>
      <c r="O15" s="3">
        <v>1983</v>
      </c>
      <c r="P15" s="3">
        <v>1984</v>
      </c>
      <c r="Q15" s="3">
        <v>1985</v>
      </c>
      <c r="R15" s="3">
        <v>1986</v>
      </c>
      <c r="S15" s="3">
        <v>1987</v>
      </c>
      <c r="T15" s="3">
        <v>1988</v>
      </c>
      <c r="U15" s="3">
        <v>1989</v>
      </c>
      <c r="V15" s="3">
        <v>1990</v>
      </c>
      <c r="W15" s="3">
        <v>1991</v>
      </c>
      <c r="X15" s="3">
        <v>1992</v>
      </c>
      <c r="Y15" s="3">
        <v>1993</v>
      </c>
      <c r="Z15" s="3">
        <v>1994</v>
      </c>
      <c r="AA15" s="3">
        <v>1995</v>
      </c>
      <c r="AB15" s="3">
        <v>1996</v>
      </c>
      <c r="AC15" s="3">
        <v>1997</v>
      </c>
      <c r="AD15" s="3">
        <v>1998</v>
      </c>
      <c r="AE15" s="3">
        <v>1999</v>
      </c>
      <c r="AF15" s="3">
        <v>2000</v>
      </c>
      <c r="AG15" s="3">
        <v>2001</v>
      </c>
      <c r="AH15" s="3">
        <v>2002</v>
      </c>
      <c r="AI15" s="3">
        <v>2003</v>
      </c>
      <c r="AJ15" s="3">
        <v>2004</v>
      </c>
      <c r="AK15" s="3">
        <v>2005</v>
      </c>
      <c r="AL15" s="3">
        <v>2006</v>
      </c>
      <c r="AM15" s="3">
        <v>2007</v>
      </c>
      <c r="AN15" s="3">
        <v>2008</v>
      </c>
      <c r="AO15" s="3">
        <v>2009</v>
      </c>
      <c r="AP15" s="3">
        <v>2010</v>
      </c>
      <c r="AQ15" s="3">
        <v>2011</v>
      </c>
      <c r="AR15" s="3">
        <v>2012</v>
      </c>
      <c r="AS15" s="3">
        <v>2013</v>
      </c>
      <c r="AT15" s="3">
        <v>2014</v>
      </c>
      <c r="AU15" s="3">
        <v>2015</v>
      </c>
      <c r="AV15" s="3">
        <v>2016</v>
      </c>
      <c r="AW15" s="3">
        <v>2017</v>
      </c>
      <c r="AX15" s="3">
        <v>2018</v>
      </c>
      <c r="AY15" s="3">
        <v>2019</v>
      </c>
      <c r="AZ15" s="3">
        <v>2020</v>
      </c>
      <c r="BA15" s="3">
        <v>2021</v>
      </c>
      <c r="BB15" s="3">
        <v>2022</v>
      </c>
      <c r="BC15" s="3">
        <v>2023</v>
      </c>
      <c r="BD15" s="3">
        <v>2024</v>
      </c>
      <c r="BE15" s="3">
        <v>2025</v>
      </c>
      <c r="BF15" s="3">
        <v>2026</v>
      </c>
      <c r="BG15" s="3">
        <v>2027</v>
      </c>
      <c r="BH15" s="3">
        <v>2028</v>
      </c>
      <c r="BI15" s="3">
        <v>2029</v>
      </c>
      <c r="BJ15" s="3">
        <v>2030</v>
      </c>
      <c r="BK15" s="3">
        <v>2031</v>
      </c>
      <c r="BL15" s="3">
        <v>2032</v>
      </c>
      <c r="BM15" s="3">
        <v>2033</v>
      </c>
      <c r="BN15" s="3">
        <v>2034</v>
      </c>
      <c r="BO15" s="3">
        <v>2035</v>
      </c>
      <c r="BP15" s="3">
        <v>2036</v>
      </c>
      <c r="BQ15" s="3">
        <v>2037</v>
      </c>
      <c r="BR15" s="3">
        <v>2038</v>
      </c>
      <c r="BS15" s="3">
        <v>2039</v>
      </c>
      <c r="BT15" s="3">
        <v>2040</v>
      </c>
      <c r="BU15" s="3">
        <v>2041</v>
      </c>
      <c r="BV15" s="3">
        <v>2042</v>
      </c>
      <c r="BW15" s="3">
        <v>2043</v>
      </c>
      <c r="BX15" s="3">
        <v>2044</v>
      </c>
      <c r="BY15" s="3">
        <v>2045</v>
      </c>
      <c r="BZ15" s="3">
        <v>2046</v>
      </c>
      <c r="CA15" s="3">
        <v>2047</v>
      </c>
      <c r="CB15" s="3">
        <v>2048</v>
      </c>
      <c r="CC15" s="3">
        <v>2049</v>
      </c>
      <c r="CD15" s="3">
        <v>2050</v>
      </c>
    </row>
    <row r="16" spans="1:82" x14ac:dyDescent="0.25">
      <c r="A16" s="11" t="s">
        <v>200</v>
      </c>
      <c r="B16" s="152">
        <v>75</v>
      </c>
      <c r="C16" s="152">
        <v>75</v>
      </c>
      <c r="D16" s="152">
        <v>75</v>
      </c>
      <c r="E16" s="152">
        <v>75</v>
      </c>
      <c r="F16" s="152">
        <v>75</v>
      </c>
      <c r="G16" s="152">
        <v>75</v>
      </c>
      <c r="H16" s="152">
        <v>75</v>
      </c>
      <c r="I16" s="152">
        <v>75</v>
      </c>
      <c r="J16" s="152">
        <v>75</v>
      </c>
      <c r="K16" s="152">
        <v>75</v>
      </c>
      <c r="L16" s="152">
        <v>75</v>
      </c>
      <c r="M16" s="152">
        <v>75</v>
      </c>
      <c r="N16" s="152">
        <v>75</v>
      </c>
      <c r="O16" s="152">
        <v>75</v>
      </c>
      <c r="P16" s="152">
        <v>75</v>
      </c>
      <c r="Q16" s="152">
        <v>75</v>
      </c>
      <c r="R16" s="152">
        <v>75</v>
      </c>
      <c r="S16" s="152">
        <v>75</v>
      </c>
      <c r="T16" s="152">
        <v>75</v>
      </c>
      <c r="U16" s="152">
        <v>75</v>
      </c>
      <c r="V16" s="152">
        <v>75</v>
      </c>
      <c r="W16" s="152">
        <v>75</v>
      </c>
      <c r="X16" s="152">
        <v>75</v>
      </c>
      <c r="Y16" s="152">
        <v>75</v>
      </c>
      <c r="Z16" s="152">
        <v>75</v>
      </c>
      <c r="AA16" s="152">
        <v>75</v>
      </c>
      <c r="AB16" s="152">
        <v>75</v>
      </c>
      <c r="AC16" s="152">
        <v>75</v>
      </c>
      <c r="AD16" s="152">
        <v>75</v>
      </c>
      <c r="AE16" s="152">
        <v>75</v>
      </c>
      <c r="AF16" s="152">
        <v>75</v>
      </c>
      <c r="AG16" s="152">
        <v>75</v>
      </c>
      <c r="AH16" s="152">
        <v>75</v>
      </c>
      <c r="AI16" s="152">
        <v>75</v>
      </c>
      <c r="AJ16" s="152">
        <v>75</v>
      </c>
      <c r="AK16" s="152">
        <v>75</v>
      </c>
      <c r="AL16" s="152">
        <v>75</v>
      </c>
      <c r="AM16" s="152">
        <v>75</v>
      </c>
      <c r="AN16" s="152">
        <v>75</v>
      </c>
      <c r="AO16" s="152">
        <v>75</v>
      </c>
      <c r="AP16" s="152">
        <v>75</v>
      </c>
      <c r="AQ16" s="152">
        <v>75</v>
      </c>
      <c r="AR16" s="152">
        <v>75</v>
      </c>
      <c r="AS16" s="152">
        <v>75</v>
      </c>
      <c r="AT16" s="152">
        <v>75</v>
      </c>
      <c r="AU16" s="152">
        <v>75</v>
      </c>
      <c r="AV16" s="152">
        <v>75</v>
      </c>
      <c r="AW16" s="152">
        <v>75</v>
      </c>
      <c r="AX16" s="152">
        <v>75</v>
      </c>
      <c r="AY16" s="152">
        <v>75</v>
      </c>
      <c r="AZ16" s="152">
        <v>75</v>
      </c>
      <c r="BA16" s="152">
        <v>75</v>
      </c>
      <c r="BB16" s="152">
        <v>75</v>
      </c>
      <c r="BC16" s="152">
        <v>75</v>
      </c>
      <c r="BD16" s="152">
        <v>75</v>
      </c>
      <c r="BE16" s="152">
        <v>75</v>
      </c>
      <c r="BF16" s="152">
        <v>75</v>
      </c>
      <c r="BG16" s="152">
        <v>75</v>
      </c>
      <c r="BH16" s="152">
        <v>75</v>
      </c>
      <c r="BI16" s="152">
        <v>75</v>
      </c>
      <c r="BJ16" s="152">
        <v>75</v>
      </c>
      <c r="BK16" s="152">
        <v>75</v>
      </c>
      <c r="BL16" s="152">
        <v>75</v>
      </c>
      <c r="BM16" s="152">
        <v>75</v>
      </c>
      <c r="BN16" s="152">
        <v>75</v>
      </c>
      <c r="BO16" s="152">
        <v>75</v>
      </c>
      <c r="BP16" s="152">
        <v>75</v>
      </c>
      <c r="BQ16" s="152">
        <v>75</v>
      </c>
      <c r="BR16" s="152">
        <v>75</v>
      </c>
      <c r="BS16" s="152">
        <v>75</v>
      </c>
      <c r="BT16" s="152">
        <v>75</v>
      </c>
      <c r="BU16" s="152">
        <v>75</v>
      </c>
      <c r="BV16" s="152">
        <v>75</v>
      </c>
      <c r="BW16" s="152">
        <v>75</v>
      </c>
      <c r="BX16" s="152">
        <v>75</v>
      </c>
      <c r="BY16" s="152">
        <v>75</v>
      </c>
      <c r="BZ16" s="152">
        <v>75</v>
      </c>
      <c r="CA16" s="152">
        <v>75</v>
      </c>
      <c r="CB16" s="152">
        <v>75</v>
      </c>
      <c r="CC16" s="152">
        <v>75</v>
      </c>
      <c r="CD16" s="152">
        <v>75</v>
      </c>
    </row>
    <row r="17" spans="1:82" x14ac:dyDescent="0.25">
      <c r="A17" s="11" t="s">
        <v>201</v>
      </c>
      <c r="B17" s="152">
        <v>85</v>
      </c>
      <c r="C17" s="152">
        <v>85</v>
      </c>
      <c r="D17" s="152">
        <v>85</v>
      </c>
      <c r="E17" s="152">
        <v>85</v>
      </c>
      <c r="F17" s="152">
        <v>85</v>
      </c>
      <c r="G17" s="152">
        <v>85</v>
      </c>
      <c r="H17" s="152">
        <v>85</v>
      </c>
      <c r="I17" s="152">
        <v>85</v>
      </c>
      <c r="J17" s="152">
        <v>85</v>
      </c>
      <c r="K17" s="152">
        <v>85</v>
      </c>
      <c r="L17" s="152">
        <v>85</v>
      </c>
      <c r="M17" s="152">
        <v>85</v>
      </c>
      <c r="N17" s="152">
        <v>85</v>
      </c>
      <c r="O17" s="152">
        <v>85</v>
      </c>
      <c r="P17" s="152">
        <v>85</v>
      </c>
      <c r="Q17" s="152">
        <v>85</v>
      </c>
      <c r="R17" s="152">
        <v>85</v>
      </c>
      <c r="S17" s="152">
        <v>85</v>
      </c>
      <c r="T17" s="152">
        <v>85</v>
      </c>
      <c r="U17" s="152">
        <v>85</v>
      </c>
      <c r="V17" s="152">
        <v>85</v>
      </c>
      <c r="W17" s="152">
        <v>85</v>
      </c>
      <c r="X17" s="152">
        <v>85</v>
      </c>
      <c r="Y17" s="152">
        <v>85</v>
      </c>
      <c r="Z17" s="152">
        <v>85</v>
      </c>
      <c r="AA17" s="152">
        <v>85</v>
      </c>
      <c r="AB17" s="152">
        <v>85</v>
      </c>
      <c r="AC17" s="152">
        <v>85</v>
      </c>
      <c r="AD17" s="152">
        <v>85</v>
      </c>
      <c r="AE17" s="152">
        <v>85</v>
      </c>
      <c r="AF17" s="152">
        <v>85</v>
      </c>
      <c r="AG17" s="152">
        <v>85</v>
      </c>
      <c r="AH17" s="152">
        <v>85</v>
      </c>
      <c r="AI17" s="152">
        <v>85</v>
      </c>
      <c r="AJ17" s="152">
        <v>85</v>
      </c>
      <c r="AK17" s="152">
        <v>85</v>
      </c>
      <c r="AL17" s="152">
        <v>85</v>
      </c>
      <c r="AM17" s="152">
        <v>85</v>
      </c>
      <c r="AN17" s="152">
        <v>85</v>
      </c>
      <c r="AO17" s="152">
        <v>85</v>
      </c>
      <c r="AP17" s="152">
        <v>85</v>
      </c>
      <c r="AQ17" s="152">
        <v>85</v>
      </c>
      <c r="AR17" s="152">
        <v>85</v>
      </c>
      <c r="AS17" s="152">
        <v>85</v>
      </c>
      <c r="AT17" s="152">
        <v>85</v>
      </c>
      <c r="AU17" s="152">
        <v>85</v>
      </c>
      <c r="AV17" s="152">
        <v>85</v>
      </c>
      <c r="AW17" s="152">
        <v>85</v>
      </c>
      <c r="AX17" s="152">
        <v>85</v>
      </c>
      <c r="AY17" s="152">
        <v>85</v>
      </c>
      <c r="AZ17" s="152">
        <v>85</v>
      </c>
      <c r="BA17" s="152">
        <v>85</v>
      </c>
      <c r="BB17" s="152">
        <v>85</v>
      </c>
      <c r="BC17" s="152">
        <v>85</v>
      </c>
      <c r="BD17" s="152">
        <v>85</v>
      </c>
      <c r="BE17" s="152">
        <v>85</v>
      </c>
      <c r="BF17" s="152">
        <v>85</v>
      </c>
      <c r="BG17" s="152">
        <v>85</v>
      </c>
      <c r="BH17" s="152">
        <v>85</v>
      </c>
      <c r="BI17" s="152">
        <v>85</v>
      </c>
      <c r="BJ17" s="152">
        <v>85</v>
      </c>
      <c r="BK17" s="152">
        <v>85</v>
      </c>
      <c r="BL17" s="152">
        <v>85</v>
      </c>
      <c r="BM17" s="152">
        <v>85</v>
      </c>
      <c r="BN17" s="152">
        <v>85</v>
      </c>
      <c r="BO17" s="152">
        <v>85</v>
      </c>
      <c r="BP17" s="152">
        <v>85</v>
      </c>
      <c r="BQ17" s="152">
        <v>85</v>
      </c>
      <c r="BR17" s="152">
        <v>85</v>
      </c>
      <c r="BS17" s="152">
        <v>85</v>
      </c>
      <c r="BT17" s="152">
        <v>85</v>
      </c>
      <c r="BU17" s="152">
        <v>85</v>
      </c>
      <c r="BV17" s="152">
        <v>85</v>
      </c>
      <c r="BW17" s="152">
        <v>85</v>
      </c>
      <c r="BX17" s="152">
        <v>85</v>
      </c>
      <c r="BY17" s="152">
        <v>85</v>
      </c>
      <c r="BZ17" s="152">
        <v>85</v>
      </c>
      <c r="CA17" s="152">
        <v>85</v>
      </c>
      <c r="CB17" s="152">
        <v>85</v>
      </c>
      <c r="CC17" s="152">
        <v>85</v>
      </c>
      <c r="CD17" s="152">
        <v>85</v>
      </c>
    </row>
    <row r="18" spans="1:82" x14ac:dyDescent="0.25">
      <c r="A18" s="11" t="s">
        <v>202</v>
      </c>
      <c r="B18" s="152">
        <v>90</v>
      </c>
      <c r="C18" s="152">
        <v>90</v>
      </c>
      <c r="D18" s="152">
        <v>90</v>
      </c>
      <c r="E18" s="152">
        <v>90</v>
      </c>
      <c r="F18" s="152">
        <v>90</v>
      </c>
      <c r="G18" s="152">
        <v>90</v>
      </c>
      <c r="H18" s="152">
        <v>90</v>
      </c>
      <c r="I18" s="152">
        <v>90</v>
      </c>
      <c r="J18" s="152">
        <v>90</v>
      </c>
      <c r="K18" s="152">
        <v>90</v>
      </c>
      <c r="L18" s="152">
        <v>90</v>
      </c>
      <c r="M18" s="152">
        <v>90</v>
      </c>
      <c r="N18" s="152">
        <v>90</v>
      </c>
      <c r="O18" s="152">
        <v>90</v>
      </c>
      <c r="P18" s="152">
        <v>90</v>
      </c>
      <c r="Q18" s="152">
        <v>90</v>
      </c>
      <c r="R18" s="152">
        <v>90</v>
      </c>
      <c r="S18" s="152">
        <v>90</v>
      </c>
      <c r="T18" s="152">
        <v>90</v>
      </c>
      <c r="U18" s="152">
        <v>90</v>
      </c>
      <c r="V18" s="152">
        <v>90</v>
      </c>
      <c r="W18" s="152">
        <v>90</v>
      </c>
      <c r="X18" s="152">
        <v>90</v>
      </c>
      <c r="Y18" s="152">
        <v>90</v>
      </c>
      <c r="Z18" s="152">
        <v>90</v>
      </c>
      <c r="AA18" s="152">
        <v>90</v>
      </c>
      <c r="AB18" s="152">
        <v>90</v>
      </c>
      <c r="AC18" s="152">
        <v>90</v>
      </c>
      <c r="AD18" s="152">
        <v>90</v>
      </c>
      <c r="AE18" s="152">
        <v>90</v>
      </c>
      <c r="AF18" s="152">
        <v>90</v>
      </c>
      <c r="AG18" s="152">
        <v>90</v>
      </c>
      <c r="AH18" s="152">
        <v>90</v>
      </c>
      <c r="AI18" s="152">
        <v>90</v>
      </c>
      <c r="AJ18" s="152">
        <v>90</v>
      </c>
      <c r="AK18" s="152">
        <v>90</v>
      </c>
      <c r="AL18" s="152">
        <v>90</v>
      </c>
      <c r="AM18" s="152">
        <v>90</v>
      </c>
      <c r="AN18" s="152">
        <v>90</v>
      </c>
      <c r="AO18" s="152">
        <v>90</v>
      </c>
      <c r="AP18" s="152">
        <v>90</v>
      </c>
      <c r="AQ18" s="152">
        <v>90</v>
      </c>
      <c r="AR18" s="152">
        <v>90</v>
      </c>
      <c r="AS18" s="152">
        <v>90</v>
      </c>
      <c r="AT18" s="152">
        <v>90</v>
      </c>
      <c r="AU18" s="152">
        <v>90</v>
      </c>
      <c r="AV18" s="152">
        <v>90</v>
      </c>
      <c r="AW18" s="152">
        <v>90</v>
      </c>
      <c r="AX18" s="152">
        <v>90</v>
      </c>
      <c r="AY18" s="152">
        <v>90</v>
      </c>
      <c r="AZ18" s="152">
        <v>90</v>
      </c>
      <c r="BA18" s="152">
        <v>90</v>
      </c>
      <c r="BB18" s="152">
        <v>90</v>
      </c>
      <c r="BC18" s="152">
        <v>90</v>
      </c>
      <c r="BD18" s="152">
        <v>90</v>
      </c>
      <c r="BE18" s="152">
        <v>90</v>
      </c>
      <c r="BF18" s="152">
        <v>90</v>
      </c>
      <c r="BG18" s="152">
        <v>90</v>
      </c>
      <c r="BH18" s="152">
        <v>90</v>
      </c>
      <c r="BI18" s="152">
        <v>90</v>
      </c>
      <c r="BJ18" s="152">
        <v>90</v>
      </c>
      <c r="BK18" s="152">
        <v>90</v>
      </c>
      <c r="BL18" s="152">
        <v>90</v>
      </c>
      <c r="BM18" s="152">
        <v>90</v>
      </c>
      <c r="BN18" s="152">
        <v>90</v>
      </c>
      <c r="BO18" s="152">
        <v>90</v>
      </c>
      <c r="BP18" s="152">
        <v>90</v>
      </c>
      <c r="BQ18" s="152">
        <v>90</v>
      </c>
      <c r="BR18" s="152">
        <v>90</v>
      </c>
      <c r="BS18" s="152">
        <v>90</v>
      </c>
      <c r="BT18" s="152">
        <v>90</v>
      </c>
      <c r="BU18" s="152">
        <v>90</v>
      </c>
      <c r="BV18" s="152">
        <v>90</v>
      </c>
      <c r="BW18" s="152">
        <v>90</v>
      </c>
      <c r="BX18" s="152">
        <v>90</v>
      </c>
      <c r="BY18" s="152">
        <v>90</v>
      </c>
      <c r="BZ18" s="152">
        <v>90</v>
      </c>
      <c r="CA18" s="152">
        <v>90</v>
      </c>
      <c r="CB18" s="152">
        <v>90</v>
      </c>
      <c r="CC18" s="152">
        <v>90</v>
      </c>
      <c r="CD18" s="152">
        <v>90</v>
      </c>
    </row>
    <row r="19" spans="1:82" x14ac:dyDescent="0.25">
      <c r="A19" s="11" t="s">
        <v>203</v>
      </c>
      <c r="B19" s="152">
        <v>90</v>
      </c>
      <c r="C19" s="152">
        <v>90</v>
      </c>
      <c r="D19" s="152">
        <v>90</v>
      </c>
      <c r="E19" s="152">
        <v>90</v>
      </c>
      <c r="F19" s="152">
        <v>90</v>
      </c>
      <c r="G19" s="152">
        <v>90</v>
      </c>
      <c r="H19" s="152">
        <v>90</v>
      </c>
      <c r="I19" s="152">
        <v>90</v>
      </c>
      <c r="J19" s="152">
        <v>90</v>
      </c>
      <c r="K19" s="152">
        <v>90</v>
      </c>
      <c r="L19" s="152">
        <v>90</v>
      </c>
      <c r="M19" s="152">
        <v>90</v>
      </c>
      <c r="N19" s="152">
        <v>90</v>
      </c>
      <c r="O19" s="152">
        <v>90</v>
      </c>
      <c r="P19" s="152">
        <v>90</v>
      </c>
      <c r="Q19" s="152">
        <v>90</v>
      </c>
      <c r="R19" s="152">
        <v>90</v>
      </c>
      <c r="S19" s="152">
        <v>90</v>
      </c>
      <c r="T19" s="152">
        <v>90</v>
      </c>
      <c r="U19" s="152">
        <v>90</v>
      </c>
      <c r="V19" s="152">
        <v>90</v>
      </c>
      <c r="W19" s="152">
        <v>90</v>
      </c>
      <c r="X19" s="152">
        <v>90</v>
      </c>
      <c r="Y19" s="152">
        <v>90</v>
      </c>
      <c r="Z19" s="152">
        <v>90</v>
      </c>
      <c r="AA19" s="152">
        <v>90</v>
      </c>
      <c r="AB19" s="152">
        <v>90</v>
      </c>
      <c r="AC19" s="152">
        <v>90</v>
      </c>
      <c r="AD19" s="152">
        <v>90</v>
      </c>
      <c r="AE19" s="152">
        <v>90</v>
      </c>
      <c r="AF19" s="152">
        <v>90</v>
      </c>
      <c r="AG19" s="152">
        <v>90</v>
      </c>
      <c r="AH19" s="152">
        <v>90</v>
      </c>
      <c r="AI19" s="152">
        <v>90</v>
      </c>
      <c r="AJ19" s="152">
        <v>90</v>
      </c>
      <c r="AK19" s="152">
        <v>90</v>
      </c>
      <c r="AL19" s="152">
        <v>90</v>
      </c>
      <c r="AM19" s="152">
        <v>90</v>
      </c>
      <c r="AN19" s="152">
        <v>90</v>
      </c>
      <c r="AO19" s="152">
        <v>90</v>
      </c>
      <c r="AP19" s="152">
        <v>90</v>
      </c>
      <c r="AQ19" s="152">
        <v>90</v>
      </c>
      <c r="AR19" s="152">
        <v>90</v>
      </c>
      <c r="AS19" s="152">
        <v>90</v>
      </c>
      <c r="AT19" s="152">
        <v>90</v>
      </c>
      <c r="AU19" s="152">
        <v>90</v>
      </c>
      <c r="AV19" s="152">
        <v>90</v>
      </c>
      <c r="AW19" s="152">
        <v>90</v>
      </c>
      <c r="AX19" s="152">
        <v>90</v>
      </c>
      <c r="AY19" s="152">
        <v>90</v>
      </c>
      <c r="AZ19" s="152">
        <v>90</v>
      </c>
      <c r="BA19" s="152">
        <v>90</v>
      </c>
      <c r="BB19" s="152">
        <v>90</v>
      </c>
      <c r="BC19" s="152">
        <v>90</v>
      </c>
      <c r="BD19" s="152">
        <v>90</v>
      </c>
      <c r="BE19" s="152">
        <v>90</v>
      </c>
      <c r="BF19" s="152">
        <v>90</v>
      </c>
      <c r="BG19" s="152">
        <v>90</v>
      </c>
      <c r="BH19" s="152">
        <v>90</v>
      </c>
      <c r="BI19" s="152">
        <v>90</v>
      </c>
      <c r="BJ19" s="152">
        <v>90</v>
      </c>
      <c r="BK19" s="152">
        <v>90</v>
      </c>
      <c r="BL19" s="152">
        <v>90</v>
      </c>
      <c r="BM19" s="152">
        <v>90</v>
      </c>
      <c r="BN19" s="152">
        <v>90</v>
      </c>
      <c r="BO19" s="152">
        <v>90</v>
      </c>
      <c r="BP19" s="152">
        <v>90</v>
      </c>
      <c r="BQ19" s="152">
        <v>90</v>
      </c>
      <c r="BR19" s="152">
        <v>90</v>
      </c>
      <c r="BS19" s="152">
        <v>90</v>
      </c>
      <c r="BT19" s="152">
        <v>90</v>
      </c>
      <c r="BU19" s="152">
        <v>90</v>
      </c>
      <c r="BV19" s="152">
        <v>90</v>
      </c>
      <c r="BW19" s="152">
        <v>90</v>
      </c>
      <c r="BX19" s="152">
        <v>90</v>
      </c>
      <c r="BY19" s="152">
        <v>90</v>
      </c>
      <c r="BZ19" s="152">
        <v>90</v>
      </c>
      <c r="CA19" s="152">
        <v>90</v>
      </c>
      <c r="CB19" s="152">
        <v>90</v>
      </c>
      <c r="CC19" s="152">
        <v>90</v>
      </c>
      <c r="CD19" s="152">
        <v>90</v>
      </c>
    </row>
    <row r="20" spans="1:82" x14ac:dyDescent="0.25">
      <c r="A20" s="11" t="s">
        <v>204</v>
      </c>
      <c r="B20" s="152">
        <v>75</v>
      </c>
      <c r="C20" s="152">
        <v>75</v>
      </c>
      <c r="D20" s="152">
        <v>75</v>
      </c>
      <c r="E20" s="152">
        <v>75</v>
      </c>
      <c r="F20" s="152">
        <v>75</v>
      </c>
      <c r="G20" s="152">
        <v>75</v>
      </c>
      <c r="H20" s="152">
        <v>75</v>
      </c>
      <c r="I20" s="152">
        <v>75</v>
      </c>
      <c r="J20" s="152">
        <v>75</v>
      </c>
      <c r="K20" s="152">
        <v>75</v>
      </c>
      <c r="L20" s="152">
        <v>75</v>
      </c>
      <c r="M20" s="152">
        <v>75</v>
      </c>
      <c r="N20" s="152">
        <v>75</v>
      </c>
      <c r="O20" s="152">
        <v>75</v>
      </c>
      <c r="P20" s="152">
        <v>75</v>
      </c>
      <c r="Q20" s="152">
        <v>75</v>
      </c>
      <c r="R20" s="152">
        <v>75</v>
      </c>
      <c r="S20" s="152">
        <v>75</v>
      </c>
      <c r="T20" s="152">
        <v>75</v>
      </c>
      <c r="U20" s="152">
        <v>75</v>
      </c>
      <c r="V20" s="152">
        <v>75</v>
      </c>
      <c r="W20" s="152">
        <v>75</v>
      </c>
      <c r="X20" s="152">
        <v>75</v>
      </c>
      <c r="Y20" s="152">
        <v>75</v>
      </c>
      <c r="Z20" s="152">
        <v>75</v>
      </c>
      <c r="AA20" s="152">
        <v>75</v>
      </c>
      <c r="AB20" s="152">
        <v>75</v>
      </c>
      <c r="AC20" s="152">
        <v>75</v>
      </c>
      <c r="AD20" s="152">
        <v>75</v>
      </c>
      <c r="AE20" s="152">
        <v>75</v>
      </c>
      <c r="AF20" s="152">
        <v>75</v>
      </c>
      <c r="AG20" s="152">
        <v>75</v>
      </c>
      <c r="AH20" s="152">
        <v>75</v>
      </c>
      <c r="AI20" s="152">
        <v>75</v>
      </c>
      <c r="AJ20" s="152">
        <v>75</v>
      </c>
      <c r="AK20" s="152">
        <v>75</v>
      </c>
      <c r="AL20" s="152">
        <v>75</v>
      </c>
      <c r="AM20" s="152">
        <v>75</v>
      </c>
      <c r="AN20" s="152">
        <v>75</v>
      </c>
      <c r="AO20" s="152">
        <v>75</v>
      </c>
      <c r="AP20" s="152">
        <v>75</v>
      </c>
      <c r="AQ20" s="152">
        <v>75</v>
      </c>
      <c r="AR20" s="152">
        <v>75</v>
      </c>
      <c r="AS20" s="152">
        <v>75</v>
      </c>
      <c r="AT20" s="152">
        <v>75</v>
      </c>
      <c r="AU20" s="152">
        <v>75</v>
      </c>
      <c r="AV20" s="152">
        <v>75</v>
      </c>
      <c r="AW20" s="152">
        <v>75</v>
      </c>
      <c r="AX20" s="152">
        <v>75</v>
      </c>
      <c r="AY20" s="152">
        <v>75</v>
      </c>
      <c r="AZ20" s="152">
        <v>75</v>
      </c>
      <c r="BA20" s="152">
        <v>75</v>
      </c>
      <c r="BB20" s="152">
        <v>75</v>
      </c>
      <c r="BC20" s="152">
        <v>75</v>
      </c>
      <c r="BD20" s="152">
        <v>75</v>
      </c>
      <c r="BE20" s="152">
        <v>75</v>
      </c>
      <c r="BF20" s="152">
        <v>75</v>
      </c>
      <c r="BG20" s="152">
        <v>75</v>
      </c>
      <c r="BH20" s="152">
        <v>75</v>
      </c>
      <c r="BI20" s="152">
        <v>75</v>
      </c>
      <c r="BJ20" s="152">
        <v>75</v>
      </c>
      <c r="BK20" s="152">
        <v>75</v>
      </c>
      <c r="BL20" s="152">
        <v>75</v>
      </c>
      <c r="BM20" s="152">
        <v>75</v>
      </c>
      <c r="BN20" s="152">
        <v>75</v>
      </c>
      <c r="BO20" s="152">
        <v>75</v>
      </c>
      <c r="BP20" s="152">
        <v>75</v>
      </c>
      <c r="BQ20" s="152">
        <v>75</v>
      </c>
      <c r="BR20" s="152">
        <v>75</v>
      </c>
      <c r="BS20" s="152">
        <v>75</v>
      </c>
      <c r="BT20" s="152">
        <v>75</v>
      </c>
      <c r="BU20" s="152">
        <v>75</v>
      </c>
      <c r="BV20" s="152">
        <v>75</v>
      </c>
      <c r="BW20" s="152">
        <v>75</v>
      </c>
      <c r="BX20" s="152">
        <v>75</v>
      </c>
      <c r="BY20" s="152">
        <v>75</v>
      </c>
      <c r="BZ20" s="152">
        <v>75</v>
      </c>
      <c r="CA20" s="152">
        <v>75</v>
      </c>
      <c r="CB20" s="152">
        <v>75</v>
      </c>
      <c r="CC20" s="152">
        <v>75</v>
      </c>
      <c r="CD20" s="152">
        <v>75</v>
      </c>
    </row>
    <row r="21" spans="1:82" x14ac:dyDescent="0.25">
      <c r="A21" s="11" t="s">
        <v>205</v>
      </c>
      <c r="B21" s="152">
        <v>85</v>
      </c>
      <c r="C21" s="152">
        <v>85</v>
      </c>
      <c r="D21" s="152">
        <v>85</v>
      </c>
      <c r="E21" s="152">
        <v>85</v>
      </c>
      <c r="F21" s="152">
        <v>85</v>
      </c>
      <c r="G21" s="152">
        <v>85</v>
      </c>
      <c r="H21" s="152">
        <v>85</v>
      </c>
      <c r="I21" s="152">
        <v>85</v>
      </c>
      <c r="J21" s="152">
        <v>85</v>
      </c>
      <c r="K21" s="152">
        <v>85</v>
      </c>
      <c r="L21" s="152">
        <v>85</v>
      </c>
      <c r="M21" s="152">
        <v>85</v>
      </c>
      <c r="N21" s="152">
        <v>85</v>
      </c>
      <c r="O21" s="152">
        <v>85</v>
      </c>
      <c r="P21" s="152">
        <v>85</v>
      </c>
      <c r="Q21" s="152">
        <v>85</v>
      </c>
      <c r="R21" s="152">
        <v>85</v>
      </c>
      <c r="S21" s="152">
        <v>85</v>
      </c>
      <c r="T21" s="152">
        <v>85</v>
      </c>
      <c r="U21" s="152">
        <v>85</v>
      </c>
      <c r="V21" s="152">
        <v>85</v>
      </c>
      <c r="W21" s="152">
        <v>85</v>
      </c>
      <c r="X21" s="152">
        <v>85</v>
      </c>
      <c r="Y21" s="152">
        <v>85</v>
      </c>
      <c r="Z21" s="152">
        <v>85</v>
      </c>
      <c r="AA21" s="152">
        <v>85</v>
      </c>
      <c r="AB21" s="152">
        <v>85</v>
      </c>
      <c r="AC21" s="152">
        <v>85</v>
      </c>
      <c r="AD21" s="152">
        <v>85</v>
      </c>
      <c r="AE21" s="152">
        <v>85</v>
      </c>
      <c r="AF21" s="152">
        <v>85</v>
      </c>
      <c r="AG21" s="152">
        <v>85</v>
      </c>
      <c r="AH21" s="152">
        <v>85</v>
      </c>
      <c r="AI21" s="152">
        <v>85</v>
      </c>
      <c r="AJ21" s="152">
        <v>85</v>
      </c>
      <c r="AK21" s="152">
        <v>85</v>
      </c>
      <c r="AL21" s="152">
        <v>85</v>
      </c>
      <c r="AM21" s="152">
        <v>85</v>
      </c>
      <c r="AN21" s="152">
        <v>85</v>
      </c>
      <c r="AO21" s="152">
        <v>85</v>
      </c>
      <c r="AP21" s="152">
        <v>85</v>
      </c>
      <c r="AQ21" s="152">
        <v>85</v>
      </c>
      <c r="AR21" s="152">
        <v>85</v>
      </c>
      <c r="AS21" s="152">
        <v>85</v>
      </c>
      <c r="AT21" s="152">
        <v>85</v>
      </c>
      <c r="AU21" s="152">
        <v>85</v>
      </c>
      <c r="AV21" s="152">
        <v>85</v>
      </c>
      <c r="AW21" s="152">
        <v>85</v>
      </c>
      <c r="AX21" s="152">
        <v>85</v>
      </c>
      <c r="AY21" s="152">
        <v>85</v>
      </c>
      <c r="AZ21" s="152">
        <v>85</v>
      </c>
      <c r="BA21" s="152">
        <v>85</v>
      </c>
      <c r="BB21" s="152">
        <v>85</v>
      </c>
      <c r="BC21" s="152">
        <v>85</v>
      </c>
      <c r="BD21" s="152">
        <v>85</v>
      </c>
      <c r="BE21" s="152">
        <v>85</v>
      </c>
      <c r="BF21" s="152">
        <v>85</v>
      </c>
      <c r="BG21" s="152">
        <v>85</v>
      </c>
      <c r="BH21" s="152">
        <v>85</v>
      </c>
      <c r="BI21" s="152">
        <v>85</v>
      </c>
      <c r="BJ21" s="152">
        <v>85</v>
      </c>
      <c r="BK21" s="152">
        <v>85</v>
      </c>
      <c r="BL21" s="152">
        <v>85</v>
      </c>
      <c r="BM21" s="152">
        <v>85</v>
      </c>
      <c r="BN21" s="152">
        <v>85</v>
      </c>
      <c r="BO21" s="152">
        <v>85</v>
      </c>
      <c r="BP21" s="152">
        <v>85</v>
      </c>
      <c r="BQ21" s="152">
        <v>85</v>
      </c>
      <c r="BR21" s="152">
        <v>85</v>
      </c>
      <c r="BS21" s="152">
        <v>85</v>
      </c>
      <c r="BT21" s="152">
        <v>85</v>
      </c>
      <c r="BU21" s="152">
        <v>85</v>
      </c>
      <c r="BV21" s="152">
        <v>85</v>
      </c>
      <c r="BW21" s="152">
        <v>85</v>
      </c>
      <c r="BX21" s="152">
        <v>85</v>
      </c>
      <c r="BY21" s="152">
        <v>85</v>
      </c>
      <c r="BZ21" s="152">
        <v>85</v>
      </c>
      <c r="CA21" s="152">
        <v>85</v>
      </c>
      <c r="CB21" s="152">
        <v>85</v>
      </c>
      <c r="CC21" s="152">
        <v>85</v>
      </c>
      <c r="CD21" s="152">
        <v>85</v>
      </c>
    </row>
    <row r="22" spans="1:82" x14ac:dyDescent="0.25">
      <c r="A22" s="11" t="s">
        <v>206</v>
      </c>
      <c r="B22" s="152">
        <v>90</v>
      </c>
      <c r="C22" s="152">
        <v>90</v>
      </c>
      <c r="D22" s="152">
        <v>90</v>
      </c>
      <c r="E22" s="152">
        <v>90</v>
      </c>
      <c r="F22" s="152">
        <v>90</v>
      </c>
      <c r="G22" s="152">
        <v>90</v>
      </c>
      <c r="H22" s="152">
        <v>90</v>
      </c>
      <c r="I22" s="152">
        <v>90</v>
      </c>
      <c r="J22" s="152">
        <v>90</v>
      </c>
      <c r="K22" s="152">
        <v>90</v>
      </c>
      <c r="L22" s="152">
        <v>90</v>
      </c>
      <c r="M22" s="152">
        <v>90</v>
      </c>
      <c r="N22" s="152">
        <v>90</v>
      </c>
      <c r="O22" s="152">
        <v>90</v>
      </c>
      <c r="P22" s="152">
        <v>90</v>
      </c>
      <c r="Q22" s="152">
        <v>90</v>
      </c>
      <c r="R22" s="152">
        <v>90</v>
      </c>
      <c r="S22" s="152">
        <v>90</v>
      </c>
      <c r="T22" s="152">
        <v>90</v>
      </c>
      <c r="U22" s="152">
        <v>90</v>
      </c>
      <c r="V22" s="152">
        <v>90</v>
      </c>
      <c r="W22" s="152">
        <v>90</v>
      </c>
      <c r="X22" s="152">
        <v>90</v>
      </c>
      <c r="Y22" s="152">
        <v>90</v>
      </c>
      <c r="Z22" s="152">
        <v>90</v>
      </c>
      <c r="AA22" s="152">
        <v>90</v>
      </c>
      <c r="AB22" s="152">
        <v>90</v>
      </c>
      <c r="AC22" s="152">
        <v>90</v>
      </c>
      <c r="AD22" s="152">
        <v>90</v>
      </c>
      <c r="AE22" s="152">
        <v>90</v>
      </c>
      <c r="AF22" s="152">
        <v>90</v>
      </c>
      <c r="AG22" s="152">
        <v>90</v>
      </c>
      <c r="AH22" s="152">
        <v>90</v>
      </c>
      <c r="AI22" s="152">
        <v>90</v>
      </c>
      <c r="AJ22" s="152">
        <v>90</v>
      </c>
      <c r="AK22" s="152">
        <v>90</v>
      </c>
      <c r="AL22" s="152">
        <v>90</v>
      </c>
      <c r="AM22" s="152">
        <v>90</v>
      </c>
      <c r="AN22" s="152">
        <v>90</v>
      </c>
      <c r="AO22" s="152">
        <v>90</v>
      </c>
      <c r="AP22" s="152">
        <v>90</v>
      </c>
      <c r="AQ22" s="152">
        <v>90</v>
      </c>
      <c r="AR22" s="152">
        <v>90</v>
      </c>
      <c r="AS22" s="152">
        <v>90</v>
      </c>
      <c r="AT22" s="152">
        <v>90</v>
      </c>
      <c r="AU22" s="152">
        <v>90</v>
      </c>
      <c r="AV22" s="152">
        <v>90</v>
      </c>
      <c r="AW22" s="152">
        <v>90</v>
      </c>
      <c r="AX22" s="152">
        <v>90</v>
      </c>
      <c r="AY22" s="152">
        <v>90</v>
      </c>
      <c r="AZ22" s="152">
        <v>90</v>
      </c>
      <c r="BA22" s="152">
        <v>90</v>
      </c>
      <c r="BB22" s="152">
        <v>90</v>
      </c>
      <c r="BC22" s="152">
        <v>90</v>
      </c>
      <c r="BD22" s="152">
        <v>90</v>
      </c>
      <c r="BE22" s="152">
        <v>90</v>
      </c>
      <c r="BF22" s="152">
        <v>90</v>
      </c>
      <c r="BG22" s="152">
        <v>90</v>
      </c>
      <c r="BH22" s="152">
        <v>90</v>
      </c>
      <c r="BI22" s="152">
        <v>90</v>
      </c>
      <c r="BJ22" s="152">
        <v>90</v>
      </c>
      <c r="BK22" s="152">
        <v>90</v>
      </c>
      <c r="BL22" s="152">
        <v>90</v>
      </c>
      <c r="BM22" s="152">
        <v>90</v>
      </c>
      <c r="BN22" s="152">
        <v>90</v>
      </c>
      <c r="BO22" s="152">
        <v>90</v>
      </c>
      <c r="BP22" s="152">
        <v>90</v>
      </c>
      <c r="BQ22" s="152">
        <v>90</v>
      </c>
      <c r="BR22" s="152">
        <v>90</v>
      </c>
      <c r="BS22" s="152">
        <v>90</v>
      </c>
      <c r="BT22" s="152">
        <v>90</v>
      </c>
      <c r="BU22" s="152">
        <v>90</v>
      </c>
      <c r="BV22" s="152">
        <v>90</v>
      </c>
      <c r="BW22" s="152">
        <v>90</v>
      </c>
      <c r="BX22" s="152">
        <v>90</v>
      </c>
      <c r="BY22" s="152">
        <v>90</v>
      </c>
      <c r="BZ22" s="152">
        <v>90</v>
      </c>
      <c r="CA22" s="152">
        <v>90</v>
      </c>
      <c r="CB22" s="152">
        <v>90</v>
      </c>
      <c r="CC22" s="152">
        <v>90</v>
      </c>
      <c r="CD22" s="152">
        <v>90</v>
      </c>
    </row>
    <row r="23" spans="1:82" x14ac:dyDescent="0.25">
      <c r="A23" s="51" t="s">
        <v>207</v>
      </c>
      <c r="B23" s="152">
        <v>90</v>
      </c>
      <c r="C23" s="152">
        <v>90</v>
      </c>
      <c r="D23" s="152">
        <v>90</v>
      </c>
      <c r="E23" s="152">
        <v>90</v>
      </c>
      <c r="F23" s="152">
        <v>90</v>
      </c>
      <c r="G23" s="152">
        <v>90</v>
      </c>
      <c r="H23" s="152">
        <v>90</v>
      </c>
      <c r="I23" s="152">
        <v>90</v>
      </c>
      <c r="J23" s="152">
        <v>90</v>
      </c>
      <c r="K23" s="152">
        <v>90</v>
      </c>
      <c r="L23" s="152">
        <v>90</v>
      </c>
      <c r="M23" s="152">
        <v>90</v>
      </c>
      <c r="N23" s="152">
        <v>90</v>
      </c>
      <c r="O23" s="152">
        <v>90</v>
      </c>
      <c r="P23" s="152">
        <v>90</v>
      </c>
      <c r="Q23" s="152">
        <v>90</v>
      </c>
      <c r="R23" s="152">
        <v>90</v>
      </c>
      <c r="S23" s="152">
        <v>90</v>
      </c>
      <c r="T23" s="152">
        <v>90</v>
      </c>
      <c r="U23" s="152">
        <v>90</v>
      </c>
      <c r="V23" s="152">
        <v>90</v>
      </c>
      <c r="W23" s="152">
        <v>90</v>
      </c>
      <c r="X23" s="152">
        <v>90</v>
      </c>
      <c r="Y23" s="152">
        <v>90</v>
      </c>
      <c r="Z23" s="152">
        <v>90</v>
      </c>
      <c r="AA23" s="152">
        <v>90</v>
      </c>
      <c r="AB23" s="152">
        <v>90</v>
      </c>
      <c r="AC23" s="152">
        <v>90</v>
      </c>
      <c r="AD23" s="152">
        <v>90</v>
      </c>
      <c r="AE23" s="152">
        <v>90</v>
      </c>
      <c r="AF23" s="152">
        <v>90</v>
      </c>
      <c r="AG23" s="152">
        <v>90</v>
      </c>
      <c r="AH23" s="152">
        <v>90</v>
      </c>
      <c r="AI23" s="152">
        <v>90</v>
      </c>
      <c r="AJ23" s="152">
        <v>90</v>
      </c>
      <c r="AK23" s="152">
        <v>90</v>
      </c>
      <c r="AL23" s="152">
        <v>90</v>
      </c>
      <c r="AM23" s="152">
        <v>90</v>
      </c>
      <c r="AN23" s="152">
        <v>90</v>
      </c>
      <c r="AO23" s="152">
        <v>90</v>
      </c>
      <c r="AP23" s="152">
        <v>90</v>
      </c>
      <c r="AQ23" s="152">
        <v>90</v>
      </c>
      <c r="AR23" s="152">
        <v>90</v>
      </c>
      <c r="AS23" s="152">
        <v>90</v>
      </c>
      <c r="AT23" s="152">
        <v>90</v>
      </c>
      <c r="AU23" s="152">
        <v>90</v>
      </c>
      <c r="AV23" s="152">
        <v>90</v>
      </c>
      <c r="AW23" s="152">
        <v>90</v>
      </c>
      <c r="AX23" s="152">
        <v>90</v>
      </c>
      <c r="AY23" s="152">
        <v>90</v>
      </c>
      <c r="AZ23" s="152">
        <v>90</v>
      </c>
      <c r="BA23" s="152">
        <v>90</v>
      </c>
      <c r="BB23" s="152">
        <v>90</v>
      </c>
      <c r="BC23" s="152">
        <v>90</v>
      </c>
      <c r="BD23" s="152">
        <v>90</v>
      </c>
      <c r="BE23" s="152">
        <v>90</v>
      </c>
      <c r="BF23" s="152">
        <v>90</v>
      </c>
      <c r="BG23" s="152">
        <v>90</v>
      </c>
      <c r="BH23" s="152">
        <v>90</v>
      </c>
      <c r="BI23" s="152">
        <v>90</v>
      </c>
      <c r="BJ23" s="152">
        <v>90</v>
      </c>
      <c r="BK23" s="152">
        <v>90</v>
      </c>
      <c r="BL23" s="152">
        <v>90</v>
      </c>
      <c r="BM23" s="152">
        <v>90</v>
      </c>
      <c r="BN23" s="152">
        <v>90</v>
      </c>
      <c r="BO23" s="152">
        <v>90</v>
      </c>
      <c r="BP23" s="152">
        <v>90</v>
      </c>
      <c r="BQ23" s="152">
        <v>90</v>
      </c>
      <c r="BR23" s="152">
        <v>90</v>
      </c>
      <c r="BS23" s="152">
        <v>90</v>
      </c>
      <c r="BT23" s="152">
        <v>90</v>
      </c>
      <c r="BU23" s="152">
        <v>90</v>
      </c>
      <c r="BV23" s="152">
        <v>90</v>
      </c>
      <c r="BW23" s="152">
        <v>90</v>
      </c>
      <c r="BX23" s="152">
        <v>90</v>
      </c>
      <c r="BY23" s="152">
        <v>90</v>
      </c>
      <c r="BZ23" s="152">
        <v>90</v>
      </c>
      <c r="CA23" s="152">
        <v>90</v>
      </c>
      <c r="CB23" s="152">
        <v>90</v>
      </c>
      <c r="CC23" s="152">
        <v>90</v>
      </c>
      <c r="CD23" s="152">
        <v>90</v>
      </c>
    </row>
    <row r="24" spans="1:82" x14ac:dyDescent="0.25">
      <c r="A24" s="8"/>
      <c r="B24" s="8"/>
      <c r="C24" s="8"/>
      <c r="D24" s="8"/>
      <c r="E24" s="8"/>
      <c r="F24" s="8"/>
      <c r="G24" s="8"/>
      <c r="H24" s="8"/>
      <c r="I24" s="8"/>
      <c r="J24" s="8"/>
      <c r="K24" s="8"/>
      <c r="L24" s="8"/>
      <c r="M24" s="8"/>
      <c r="N24" s="8"/>
      <c r="O24" s="8"/>
      <c r="P24" s="8"/>
      <c r="Q24" s="8"/>
      <c r="R24" s="8"/>
      <c r="S24" s="8"/>
      <c r="T24" s="8"/>
      <c r="U24" s="8"/>
      <c r="V24" s="8"/>
      <c r="W24" s="8"/>
      <c r="X24" s="8"/>
      <c r="Y24" s="8"/>
      <c r="Z24" s="8"/>
      <c r="AA24" s="8"/>
      <c r="AB24" s="8"/>
      <c r="AC24" s="8"/>
      <c r="AD24" s="8"/>
      <c r="AE24" s="8"/>
      <c r="AF24" s="8"/>
      <c r="AG24" s="8"/>
      <c r="AH24" s="8"/>
      <c r="AI24" s="8"/>
      <c r="AJ24" s="8"/>
      <c r="AK24" s="8"/>
      <c r="AL24" s="8"/>
      <c r="AM24" s="8"/>
      <c r="AN24" s="8"/>
      <c r="AO24" s="8"/>
      <c r="AP24" s="8"/>
      <c r="AQ24" s="8"/>
      <c r="AR24" s="8"/>
      <c r="AS24" s="8"/>
      <c r="AT24" s="8"/>
      <c r="AU24" s="8"/>
      <c r="AV24" s="8"/>
      <c r="AW24" s="8"/>
      <c r="AX24" s="8"/>
      <c r="AY24" s="8"/>
      <c r="AZ24" s="8"/>
      <c r="BA24" s="8"/>
      <c r="BB24" s="8"/>
      <c r="BC24" s="8"/>
      <c r="BD24" s="8"/>
      <c r="BE24" s="8"/>
      <c r="BF24" s="8"/>
      <c r="BG24" s="8"/>
      <c r="BH24" s="8"/>
      <c r="BI24" s="8"/>
      <c r="BJ24" s="8"/>
      <c r="BK24" s="8"/>
      <c r="BL24" s="8"/>
      <c r="BM24" s="8"/>
      <c r="BN24" s="8"/>
      <c r="BO24" s="8"/>
      <c r="BP24" s="8"/>
      <c r="BQ24" s="8"/>
      <c r="BR24" s="8"/>
      <c r="BS24" s="8"/>
      <c r="BT24" s="8"/>
      <c r="BU24" s="8"/>
      <c r="BV24" s="8"/>
      <c r="BW24" s="8"/>
      <c r="BX24" s="8"/>
      <c r="BY24" s="8"/>
      <c r="BZ24" s="8"/>
      <c r="CA24" s="8"/>
      <c r="CB24" s="8"/>
      <c r="CC24" s="8"/>
      <c r="CD24" s="8"/>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BA232E-3D74-4475-99CA-0EAA0847213E}">
  <dimension ref="A1:CD19"/>
  <sheetViews>
    <sheetView workbookViewId="0">
      <selection activeCell="J43" sqref="J43"/>
    </sheetView>
  </sheetViews>
  <sheetFormatPr defaultRowHeight="15" x14ac:dyDescent="0.25"/>
  <sheetData>
    <row r="1" spans="1:82" x14ac:dyDescent="0.25">
      <c r="A1" s="356" t="s">
        <v>91</v>
      </c>
      <c r="B1" s="357"/>
      <c r="C1" s="357"/>
      <c r="D1" s="357"/>
      <c r="E1" s="357"/>
      <c r="F1" s="357"/>
      <c r="G1" s="357"/>
      <c r="H1" s="357"/>
      <c r="I1" s="357"/>
      <c r="J1" s="357"/>
      <c r="K1" s="357"/>
      <c r="L1" s="357"/>
      <c r="M1" s="357"/>
      <c r="N1" s="357"/>
      <c r="O1" s="357"/>
      <c r="P1" s="357"/>
      <c r="Q1" s="357"/>
      <c r="R1" s="357"/>
      <c r="S1" s="357"/>
      <c r="T1" s="357"/>
      <c r="U1" s="357"/>
      <c r="V1" s="357"/>
      <c r="W1" s="357"/>
      <c r="X1" s="357"/>
      <c r="Y1" s="357"/>
      <c r="Z1" s="357"/>
      <c r="AA1" s="357"/>
      <c r="AB1" s="357"/>
      <c r="AC1" s="357"/>
      <c r="AD1" s="357"/>
      <c r="AE1" s="357"/>
      <c r="AF1" s="357"/>
      <c r="AG1" s="357"/>
      <c r="AH1" s="357"/>
      <c r="AI1" s="357"/>
      <c r="AJ1" s="357"/>
      <c r="AK1" s="357"/>
      <c r="AL1" s="357"/>
      <c r="AM1" s="357"/>
      <c r="AN1" s="357"/>
      <c r="AO1" s="357"/>
      <c r="AP1" s="357"/>
      <c r="AQ1" s="357"/>
      <c r="AR1" s="357"/>
      <c r="AS1" s="357"/>
      <c r="AT1" s="357"/>
      <c r="AU1" s="357"/>
      <c r="AV1" s="357"/>
      <c r="AW1" s="357"/>
      <c r="AX1" s="357"/>
      <c r="AY1" s="357"/>
      <c r="AZ1" s="357"/>
      <c r="BA1" s="357"/>
      <c r="BB1" s="357"/>
      <c r="BC1" s="357"/>
      <c r="BD1" s="357"/>
      <c r="BE1" s="357"/>
      <c r="BF1" s="357"/>
      <c r="BG1" s="357"/>
      <c r="BH1" s="357"/>
      <c r="BI1" s="357"/>
      <c r="BJ1" s="357"/>
      <c r="BK1" s="357"/>
      <c r="BL1" s="357"/>
      <c r="BM1" s="357"/>
      <c r="BN1" s="357"/>
      <c r="BO1" s="357"/>
      <c r="BP1" s="357"/>
      <c r="BQ1" s="357"/>
      <c r="BR1" s="357"/>
      <c r="BS1" s="357"/>
      <c r="BT1" s="357"/>
      <c r="BU1" s="357"/>
      <c r="BV1" s="357"/>
      <c r="BW1" s="357"/>
      <c r="BX1" s="357"/>
      <c r="BY1" s="357"/>
      <c r="BZ1" s="357"/>
      <c r="CA1" s="357"/>
      <c r="CB1" s="357"/>
      <c r="CC1" s="357"/>
      <c r="CD1" s="357"/>
    </row>
    <row r="2" spans="1:82" x14ac:dyDescent="0.25">
      <c r="A2" s="3" t="s">
        <v>90</v>
      </c>
      <c r="B2" s="3">
        <v>1970</v>
      </c>
      <c r="C2" s="3">
        <v>1971</v>
      </c>
      <c r="D2" s="3">
        <v>1972</v>
      </c>
      <c r="E2" s="3">
        <v>1973</v>
      </c>
      <c r="F2" s="3">
        <v>1974</v>
      </c>
      <c r="G2" s="3">
        <v>1975</v>
      </c>
      <c r="H2" s="3">
        <v>1976</v>
      </c>
      <c r="I2" s="3">
        <v>1977</v>
      </c>
      <c r="J2" s="3">
        <v>1978</v>
      </c>
      <c r="K2" s="3">
        <v>1979</v>
      </c>
      <c r="L2" s="3">
        <v>1980</v>
      </c>
      <c r="M2" s="3">
        <v>1981</v>
      </c>
      <c r="N2" s="3">
        <v>1982</v>
      </c>
      <c r="O2" s="3">
        <v>1983</v>
      </c>
      <c r="P2" s="3">
        <v>1984</v>
      </c>
      <c r="Q2" s="3">
        <v>1985</v>
      </c>
      <c r="R2" s="3">
        <v>1986</v>
      </c>
      <c r="S2" s="3">
        <v>1987</v>
      </c>
      <c r="T2" s="3">
        <v>1988</v>
      </c>
      <c r="U2" s="3">
        <v>1989</v>
      </c>
      <c r="V2" s="3">
        <v>1990</v>
      </c>
      <c r="W2" s="3">
        <v>1991</v>
      </c>
      <c r="X2" s="3">
        <v>1992</v>
      </c>
      <c r="Y2" s="3">
        <v>1993</v>
      </c>
      <c r="Z2" s="3">
        <v>1994</v>
      </c>
      <c r="AA2" s="3">
        <v>1995</v>
      </c>
      <c r="AB2" s="3">
        <v>1996</v>
      </c>
      <c r="AC2" s="3">
        <v>1997</v>
      </c>
      <c r="AD2" s="3">
        <v>1998</v>
      </c>
      <c r="AE2" s="3">
        <v>1999</v>
      </c>
      <c r="AF2" s="3">
        <v>2000</v>
      </c>
      <c r="AG2" s="3">
        <v>2001</v>
      </c>
      <c r="AH2" s="3">
        <v>2002</v>
      </c>
      <c r="AI2" s="3">
        <v>2003</v>
      </c>
      <c r="AJ2" s="3">
        <v>2004</v>
      </c>
      <c r="AK2" s="3">
        <v>2005</v>
      </c>
      <c r="AL2" s="3">
        <v>2006</v>
      </c>
      <c r="AM2" s="3">
        <v>2007</v>
      </c>
      <c r="AN2" s="3">
        <v>2008</v>
      </c>
      <c r="AO2" s="3">
        <v>2009</v>
      </c>
      <c r="AP2" s="3">
        <v>2010</v>
      </c>
      <c r="AQ2" s="3">
        <v>2011</v>
      </c>
      <c r="AR2" s="3">
        <v>2012</v>
      </c>
      <c r="AS2" s="3">
        <v>2013</v>
      </c>
      <c r="AT2" s="3">
        <v>2014</v>
      </c>
      <c r="AU2" s="3">
        <v>2015</v>
      </c>
      <c r="AV2" s="3">
        <v>2016</v>
      </c>
      <c r="AW2" s="3">
        <v>2017</v>
      </c>
      <c r="AX2" s="3">
        <v>2018</v>
      </c>
      <c r="AY2" s="3">
        <v>2019</v>
      </c>
      <c r="AZ2" s="3">
        <v>2020</v>
      </c>
      <c r="BA2" s="3">
        <v>2021</v>
      </c>
      <c r="BB2" s="3">
        <v>2022</v>
      </c>
      <c r="BC2" s="3">
        <v>2023</v>
      </c>
      <c r="BD2" s="3">
        <v>2024</v>
      </c>
      <c r="BE2" s="3">
        <v>2025</v>
      </c>
      <c r="BF2" s="3">
        <v>2026</v>
      </c>
      <c r="BG2" s="3">
        <v>2027</v>
      </c>
      <c r="BH2" s="3">
        <v>2028</v>
      </c>
      <c r="BI2" s="3">
        <v>2029</v>
      </c>
      <c r="BJ2" s="3">
        <v>2030</v>
      </c>
      <c r="BK2" s="3">
        <v>2031</v>
      </c>
      <c r="BL2" s="3">
        <v>2032</v>
      </c>
      <c r="BM2" s="3">
        <v>2033</v>
      </c>
      <c r="BN2" s="3">
        <v>2034</v>
      </c>
      <c r="BO2" s="3">
        <v>2035</v>
      </c>
      <c r="BP2" s="3">
        <v>2036</v>
      </c>
      <c r="BQ2" s="3">
        <v>2037</v>
      </c>
      <c r="BR2" s="3">
        <v>2038</v>
      </c>
      <c r="BS2" s="3">
        <v>2039</v>
      </c>
      <c r="BT2" s="3">
        <v>2040</v>
      </c>
      <c r="BU2" s="3">
        <v>2041</v>
      </c>
      <c r="BV2" s="3">
        <v>2042</v>
      </c>
      <c r="BW2" s="3">
        <v>2043</v>
      </c>
      <c r="BX2" s="3">
        <v>2044</v>
      </c>
      <c r="BY2" s="3">
        <v>2045</v>
      </c>
      <c r="BZ2" s="3">
        <v>2046</v>
      </c>
      <c r="CA2" s="3">
        <v>2047</v>
      </c>
      <c r="CB2" s="3">
        <v>2048</v>
      </c>
      <c r="CC2" s="3">
        <v>2049</v>
      </c>
      <c r="CD2" s="3">
        <v>2050</v>
      </c>
    </row>
    <row r="3" spans="1:82" x14ac:dyDescent="0.25">
      <c r="A3" s="50" t="s">
        <v>34</v>
      </c>
      <c r="B3" s="49">
        <v>3.03176489716117E-2</v>
      </c>
      <c r="C3" s="49">
        <v>3.0356411803245099E-2</v>
      </c>
      <c r="D3" s="49">
        <v>3.0400838638544599E-2</v>
      </c>
      <c r="E3" s="49">
        <v>3.0451754232296801E-2</v>
      </c>
      <c r="F3" s="49">
        <v>3.0510102535241699E-2</v>
      </c>
      <c r="G3" s="49">
        <v>3.0576963638373499E-2</v>
      </c>
      <c r="H3" s="49">
        <v>3.0653573037142699E-2</v>
      </c>
      <c r="I3" s="49">
        <v>3.0741343505291702E-2</v>
      </c>
      <c r="J3" s="49">
        <v>3.0841889894595E-2</v>
      </c>
      <c r="K3" s="49">
        <v>3.0957057203473401E-2</v>
      </c>
      <c r="L3" s="49">
        <v>3.1088952281621601E-2</v>
      </c>
      <c r="M3" s="49">
        <v>3.1239979557706701E-2</v>
      </c>
      <c r="N3" s="49">
        <v>3.1412881190562299E-2</v>
      </c>
      <c r="O3" s="49">
        <v>3.1610782046764797E-2</v>
      </c>
      <c r="P3" s="49">
        <v>3.1837239894516603E-2</v>
      </c>
      <c r="Q3" s="49">
        <v>3.2096301168482701E-2</v>
      </c>
      <c r="R3" s="49">
        <v>3.2392562594607502E-2</v>
      </c>
      <c r="S3" s="49">
        <v>3.2731238857142103E-2</v>
      </c>
      <c r="T3" s="49">
        <v>3.3118236328533203E-2</v>
      </c>
      <c r="U3" s="49">
        <v>3.3560232650276002E-2</v>
      </c>
      <c r="V3" s="49">
        <v>3.4064761629071197E-2</v>
      </c>
      <c r="W3" s="49">
        <v>3.4640302474298099E-2</v>
      </c>
      <c r="X3" s="49">
        <v>3.5296371822957098E-2</v>
      </c>
      <c r="Y3" s="49">
        <v>3.6043616247227697E-2</v>
      </c>
      <c r="Z3" s="49">
        <v>3.6893901987955502E-2</v>
      </c>
      <c r="AA3" s="49">
        <v>3.7860397475863998E-2</v>
      </c>
      <c r="AB3" s="49">
        <v>3.89576427711757E-2</v>
      </c>
      <c r="AC3" s="49">
        <v>4.0201598364897298E-2</v>
      </c>
      <c r="AD3" s="49">
        <v>4.1609663861141802E-2</v>
      </c>
      <c r="AE3" s="49">
        <v>4.3200654957453698E-2</v>
      </c>
      <c r="AF3" s="49">
        <v>4.4994724976965501E-2</v>
      </c>
      <c r="AG3" s="49">
        <v>4.7013215175573102E-2</v>
      </c>
      <c r="AH3" s="49">
        <v>4.9278416444242801E-2</v>
      </c>
      <c r="AI3" s="49">
        <v>5.1813224263253001E-2</v>
      </c>
      <c r="AJ3" s="49">
        <v>5.4640669374694799E-2</v>
      </c>
      <c r="AK3" s="49">
        <v>5.7783309267089897E-2</v>
      </c>
      <c r="AL3" s="49">
        <v>6.1262470909950698E-2</v>
      </c>
      <c r="AM3" s="49">
        <v>6.5097343893150098E-2</v>
      </c>
      <c r="AN3" s="49">
        <v>6.9303935670816899E-2</v>
      </c>
      <c r="AO3" s="49">
        <v>7.3893917013534399E-2</v>
      </c>
      <c r="AP3" s="49">
        <v>7.8873405394175297E-2</v>
      </c>
      <c r="AQ3" s="49">
        <v>8.4241755315994593E-2</v>
      </c>
      <c r="AR3" s="49">
        <v>8.9990444928544897E-2</v>
      </c>
      <c r="AS3" s="49">
        <v>9.6102164082556604E-2</v>
      </c>
      <c r="AT3" s="49">
        <v>0.102550216067676</v>
      </c>
      <c r="AU3" s="49">
        <v>0.10929833962367599</v>
      </c>
      <c r="AV3" s="49">
        <v>0.11630103657360701</v>
      </c>
      <c r="AW3" s="49">
        <v>0.11630103657360701</v>
      </c>
      <c r="AX3" s="49">
        <v>0.11630103657360701</v>
      </c>
      <c r="AY3" s="49">
        <v>0.11630103657360701</v>
      </c>
      <c r="AZ3" s="49">
        <v>0.11630103657360701</v>
      </c>
      <c r="BA3" s="49">
        <v>0.11630103657360701</v>
      </c>
      <c r="BB3" s="49">
        <v>0.11630103657360701</v>
      </c>
      <c r="BC3" s="49">
        <v>0.11630103657360701</v>
      </c>
      <c r="BD3" s="49">
        <v>0.11630103657360701</v>
      </c>
      <c r="BE3" s="49">
        <v>0.11630103657360701</v>
      </c>
      <c r="BF3" s="49">
        <v>0.11630103657360701</v>
      </c>
      <c r="BG3" s="49">
        <v>0.11630103657360701</v>
      </c>
      <c r="BH3" s="49">
        <v>0.11630103657360701</v>
      </c>
      <c r="BI3" s="49">
        <v>0.11630103657360701</v>
      </c>
      <c r="BJ3" s="49">
        <v>0.11630103657360701</v>
      </c>
      <c r="BK3" s="49">
        <v>0.11630103657360701</v>
      </c>
      <c r="BL3" s="49">
        <v>0.11630103657360701</v>
      </c>
      <c r="BM3" s="49">
        <v>0.11630103657360701</v>
      </c>
      <c r="BN3" s="49">
        <v>0.11630103657360701</v>
      </c>
      <c r="BO3" s="49">
        <v>0.11630103657360701</v>
      </c>
      <c r="BP3" s="49">
        <v>0.11630103657360701</v>
      </c>
      <c r="BQ3" s="49">
        <v>0.11630103657360701</v>
      </c>
      <c r="BR3" s="49">
        <v>0.11630103657360701</v>
      </c>
      <c r="BS3" s="49">
        <v>0.11630103657360701</v>
      </c>
      <c r="BT3" s="49">
        <v>0.11630103657360701</v>
      </c>
      <c r="BU3" s="49">
        <v>0.11630103657360701</v>
      </c>
      <c r="BV3" s="49">
        <v>0.11630103657360701</v>
      </c>
      <c r="BW3" s="49">
        <v>0.11630103657360701</v>
      </c>
      <c r="BX3" s="49">
        <v>0.11630103657360701</v>
      </c>
      <c r="BY3" s="49">
        <v>0.11630103657360701</v>
      </c>
      <c r="BZ3" s="49">
        <v>0.11630103657360701</v>
      </c>
      <c r="CA3" s="49">
        <v>0.11630103657360701</v>
      </c>
      <c r="CB3" s="49">
        <v>0.11630103657360701</v>
      </c>
      <c r="CC3" s="49">
        <v>0.11630103657360701</v>
      </c>
      <c r="CD3" s="49">
        <v>0.11630103657360701</v>
      </c>
    </row>
    <row r="4" spans="1:82" x14ac:dyDescent="0.25">
      <c r="A4" s="18" t="s">
        <v>35</v>
      </c>
      <c r="B4" s="49">
        <v>0.48894348036610003</v>
      </c>
      <c r="C4" s="49">
        <v>0.48956700995635999</v>
      </c>
      <c r="D4" s="49">
        <v>0.49028164483990699</v>
      </c>
      <c r="E4" s="49">
        <v>0.49110064975289602</v>
      </c>
      <c r="F4" s="49">
        <v>0.49203920604492501</v>
      </c>
      <c r="G4" s="49">
        <v>0.49311468399540997</v>
      </c>
      <c r="H4" s="49">
        <v>0.49434695237040599</v>
      </c>
      <c r="I4" s="49">
        <v>0.49575872985285802</v>
      </c>
      <c r="J4" s="49">
        <v>0.49737598340633399</v>
      </c>
      <c r="K4" s="49">
        <v>0.49922837904633499</v>
      </c>
      <c r="L4" s="49">
        <v>0.50134979087087495</v>
      </c>
      <c r="M4" s="49">
        <v>0.50377887450936398</v>
      </c>
      <c r="N4" s="49">
        <v>0.50655971134118105</v>
      </c>
      <c r="O4" s="49">
        <v>0.50974252985065405</v>
      </c>
      <c r="P4" s="49">
        <v>0.51338451024283105</v>
      </c>
      <c r="Q4" s="49">
        <v>0.51755067783806297</v>
      </c>
      <c r="R4" s="49">
        <v>0.52231488965585005</v>
      </c>
      <c r="S4" s="49">
        <v>0.52776091681604498</v>
      </c>
      <c r="T4" s="49">
        <v>0.53398362271030997</v>
      </c>
      <c r="U4" s="49">
        <v>0.54109023306057003</v>
      </c>
      <c r="V4" s="49">
        <v>0.54920168866189301</v>
      </c>
      <c r="W4" s="49">
        <v>0.55845406442496204</v>
      </c>
      <c r="X4" s="49">
        <v>0.56900002885691403</v>
      </c>
      <c r="Y4" s="49">
        <v>0.58101030587992497</v>
      </c>
      <c r="Z4" s="49">
        <v>0.59467508540561598</v>
      </c>
      <c r="AA4" s="49">
        <v>0.61020530992765798</v>
      </c>
      <c r="AB4" s="49">
        <v>0.627833741254191</v>
      </c>
      <c r="AC4" s="49">
        <v>0.647815684319208</v>
      </c>
      <c r="AD4" s="49">
        <v>0.67042921415382295</v>
      </c>
      <c r="AE4" s="49">
        <v>0.69597471858818805</v>
      </c>
      <c r="AF4" s="49">
        <v>0.72477353506533704</v>
      </c>
      <c r="AG4" s="49">
        <v>0.75716542833251799</v>
      </c>
      <c r="AH4" s="49">
        <v>0.79350463160167095</v>
      </c>
      <c r="AI4" s="49">
        <v>0.83415416379000196</v>
      </c>
      <c r="AJ4" s="49">
        <v>0.87947814835994698</v>
      </c>
      <c r="AK4" s="49">
        <v>0.92983190541947602</v>
      </c>
      <c r="AL4" s="49">
        <v>0.98554967922381798</v>
      </c>
      <c r="AM4" s="49">
        <v>1.04693000820385</v>
      </c>
      <c r="AN4" s="49">
        <v>1.1142189507256299</v>
      </c>
      <c r="AO4" s="49">
        <v>1.1875916464155201</v>
      </c>
      <c r="AP4" s="49">
        <v>1.2671330083425401</v>
      </c>
      <c r="AQ4" s="49">
        <v>1.35281867906092</v>
      </c>
      <c r="AR4" s="49">
        <v>1.4444977001810899</v>
      </c>
      <c r="AS4" s="49">
        <v>1.5418785823849299</v>
      </c>
      <c r="AT4" s="49">
        <v>1.64452055394233</v>
      </c>
      <c r="AU4" s="49">
        <v>1.7518316482685601</v>
      </c>
      <c r="AV4" s="49">
        <v>1.8630749233667701</v>
      </c>
      <c r="AW4" s="49">
        <v>1.8630749233667701</v>
      </c>
      <c r="AX4" s="49">
        <v>1.8630749233667701</v>
      </c>
      <c r="AY4" s="49">
        <v>1.8630749233667701</v>
      </c>
      <c r="AZ4" s="49">
        <v>1.8630749233667701</v>
      </c>
      <c r="BA4" s="49">
        <v>1.8630749233667701</v>
      </c>
      <c r="BB4" s="49">
        <v>1.8630749233667701</v>
      </c>
      <c r="BC4" s="49">
        <v>1.8630749233667701</v>
      </c>
      <c r="BD4" s="49">
        <v>1.8630749233667701</v>
      </c>
      <c r="BE4" s="49">
        <v>1.8630749233667701</v>
      </c>
      <c r="BF4" s="49">
        <v>1.8630749233667701</v>
      </c>
      <c r="BG4" s="49">
        <v>1.8630749233667701</v>
      </c>
      <c r="BH4" s="49">
        <v>1.8630749233667701</v>
      </c>
      <c r="BI4" s="49">
        <v>1.8630749233667701</v>
      </c>
      <c r="BJ4" s="49">
        <v>1.8630749233667701</v>
      </c>
      <c r="BK4" s="49">
        <v>1.8630749233667701</v>
      </c>
      <c r="BL4" s="49">
        <v>1.8630749233667701</v>
      </c>
      <c r="BM4" s="49">
        <v>1.8630749233667701</v>
      </c>
      <c r="BN4" s="49">
        <v>1.8630749233667701</v>
      </c>
      <c r="BO4" s="49">
        <v>1.8630749233667701</v>
      </c>
      <c r="BP4" s="49">
        <v>1.8630749233667701</v>
      </c>
      <c r="BQ4" s="49">
        <v>1.8630749233667701</v>
      </c>
      <c r="BR4" s="49">
        <v>1.8630749233667701</v>
      </c>
      <c r="BS4" s="49">
        <v>1.8630749233667701</v>
      </c>
      <c r="BT4" s="49">
        <v>1.8630749233667701</v>
      </c>
      <c r="BU4" s="49">
        <v>1.8630749233667701</v>
      </c>
      <c r="BV4" s="49">
        <v>1.8630749233667701</v>
      </c>
      <c r="BW4" s="49">
        <v>1.8630749233667701</v>
      </c>
      <c r="BX4" s="49">
        <v>1.8630749233667701</v>
      </c>
      <c r="BY4" s="49">
        <v>1.8630749233667701</v>
      </c>
      <c r="BZ4" s="49">
        <v>1.8630749233667701</v>
      </c>
      <c r="CA4" s="49">
        <v>1.8630749233667701</v>
      </c>
      <c r="CB4" s="49">
        <v>1.8630749233667701</v>
      </c>
      <c r="CC4" s="49">
        <v>1.8630749233667701</v>
      </c>
      <c r="CD4" s="49">
        <v>1.8630749233667701</v>
      </c>
    </row>
    <row r="5" spans="1:82" x14ac:dyDescent="0.25">
      <c r="A5" s="19" t="s">
        <v>36</v>
      </c>
      <c r="B5" s="49">
        <v>1.27272965705546</v>
      </c>
      <c r="C5" s="49">
        <v>1.27434220070669</v>
      </c>
      <c r="D5" s="49">
        <v>1.2761903367267</v>
      </c>
      <c r="E5" s="49">
        <v>1.2783083605940599</v>
      </c>
      <c r="F5" s="49">
        <v>1.2807355211517799</v>
      </c>
      <c r="G5" s="49">
        <v>1.2835167237721199</v>
      </c>
      <c r="H5" s="49">
        <v>1.2867033294855399</v>
      </c>
      <c r="I5" s="49">
        <v>1.2903540619485201</v>
      </c>
      <c r="J5" s="49">
        <v>1.2945360351969399</v>
      </c>
      <c r="K5" s="49">
        <v>1.2993259161608</v>
      </c>
      <c r="L5" s="49">
        <v>1.30481123683837</v>
      </c>
      <c r="M5" s="49">
        <v>1.31109187175408</v>
      </c>
      <c r="N5" s="49">
        <v>1.3182816967326301</v>
      </c>
      <c r="O5" s="49">
        <v>1.3265104449491001</v>
      </c>
      <c r="P5" s="49">
        <v>1.3359257754449601</v>
      </c>
      <c r="Q5" s="49">
        <v>1.3466955675513499</v>
      </c>
      <c r="R5" s="49">
        <v>1.35901045157204</v>
      </c>
      <c r="S5" s="49">
        <v>1.3730865811895001</v>
      </c>
      <c r="T5" s="49">
        <v>1.3891686457973</v>
      </c>
      <c r="U5" s="49">
        <v>1.4075331106283999</v>
      </c>
      <c r="V5" s="49">
        <v>1.4284916583001499</v>
      </c>
      <c r="W5" s="49">
        <v>1.45239478625188</v>
      </c>
      <c r="X5" s="49">
        <v>1.47963548939815</v>
      </c>
      <c r="Y5" s="49">
        <v>1.51065292496804</v>
      </c>
      <c r="Z5" s="49">
        <v>1.5459359157521599</v>
      </c>
      <c r="AA5" s="49">
        <v>1.58602609778482</v>
      </c>
      <c r="AB5" s="49">
        <v>1.63152045816501</v>
      </c>
      <c r="AC5" s="49">
        <v>1.6830729382954399</v>
      </c>
      <c r="AD5" s="49">
        <v>1.7413946984898401</v>
      </c>
      <c r="AE5" s="49">
        <v>1.8072525546609</v>
      </c>
      <c r="AF5" s="49">
        <v>1.8814650121915599</v>
      </c>
      <c r="AG5" s="49">
        <v>1.9648952450572901</v>
      </c>
      <c r="AH5" s="49">
        <v>2.0584403129761801</v>
      </c>
      <c r="AI5" s="49">
        <v>2.16301589382235</v>
      </c>
      <c r="AJ5" s="49">
        <v>2.27953585560063</v>
      </c>
      <c r="AK5" s="49">
        <v>2.4088861286565599</v>
      </c>
      <c r="AL5" s="49">
        <v>2.5518925924400602</v>
      </c>
      <c r="AM5" s="49">
        <v>2.7092830865285502</v>
      </c>
      <c r="AN5" s="49">
        <v>2.88164420656791</v>
      </c>
      <c r="AO5" s="49">
        <v>3.0693742461508</v>
      </c>
      <c r="AP5" s="49">
        <v>3.27263445900845</v>
      </c>
      <c r="AQ5" s="49">
        <v>3.4913016668872099</v>
      </c>
      <c r="AR5" s="49">
        <v>3.7249260094492498</v>
      </c>
      <c r="AS5" s="49">
        <v>3.9726981699527402</v>
      </c>
      <c r="AT5" s="49">
        <v>4.2334305448806901</v>
      </c>
      <c r="AU5" s="49">
        <v>4.5055564060937803</v>
      </c>
      <c r="AV5" s="49">
        <v>4.7871500424457496</v>
      </c>
      <c r="AW5" s="49">
        <v>4.7871500424457496</v>
      </c>
      <c r="AX5" s="49">
        <v>4.7871500424457496</v>
      </c>
      <c r="AY5" s="49">
        <v>4.7871500424457496</v>
      </c>
      <c r="AZ5" s="49">
        <v>4.7871500424457496</v>
      </c>
      <c r="BA5" s="49">
        <v>4.7871500424457496</v>
      </c>
      <c r="BB5" s="49">
        <v>4.7871500424457496</v>
      </c>
      <c r="BC5" s="49">
        <v>4.7871500424457496</v>
      </c>
      <c r="BD5" s="49">
        <v>4.7871500424457496</v>
      </c>
      <c r="BE5" s="49">
        <v>4.7871500424457496</v>
      </c>
      <c r="BF5" s="49">
        <v>4.7871500424457496</v>
      </c>
      <c r="BG5" s="49">
        <v>4.7871500424457496</v>
      </c>
      <c r="BH5" s="49">
        <v>4.7871500424457496</v>
      </c>
      <c r="BI5" s="49">
        <v>4.7871500424457496</v>
      </c>
      <c r="BJ5" s="49">
        <v>4.7871500424457496</v>
      </c>
      <c r="BK5" s="49">
        <v>4.7871500424457496</v>
      </c>
      <c r="BL5" s="49">
        <v>4.7871500424457496</v>
      </c>
      <c r="BM5" s="49">
        <v>4.7871500424457496</v>
      </c>
      <c r="BN5" s="49">
        <v>4.7871500424457496</v>
      </c>
      <c r="BO5" s="49">
        <v>4.7871500424457496</v>
      </c>
      <c r="BP5" s="49">
        <v>4.7871500424457496</v>
      </c>
      <c r="BQ5" s="49">
        <v>4.7871500424457496</v>
      </c>
      <c r="BR5" s="49">
        <v>4.7871500424457496</v>
      </c>
      <c r="BS5" s="49">
        <v>4.7871500424457496</v>
      </c>
      <c r="BT5" s="49">
        <v>4.7871500424457496</v>
      </c>
      <c r="BU5" s="49">
        <v>4.7871500424457496</v>
      </c>
      <c r="BV5" s="49">
        <v>4.7871500424457496</v>
      </c>
      <c r="BW5" s="49">
        <v>4.7871500424457496</v>
      </c>
      <c r="BX5" s="49">
        <v>4.7871500424457496</v>
      </c>
      <c r="BY5" s="49">
        <v>4.7871500424457496</v>
      </c>
      <c r="BZ5" s="49">
        <v>4.7871500424457496</v>
      </c>
      <c r="CA5" s="49">
        <v>4.7871500424457496</v>
      </c>
      <c r="CB5" s="49">
        <v>4.7871500424457496</v>
      </c>
      <c r="CC5" s="49">
        <v>4.7871500424457496</v>
      </c>
      <c r="CD5" s="49">
        <v>4.7871500424457496</v>
      </c>
    </row>
    <row r="6" spans="1:82" x14ac:dyDescent="0.25">
      <c r="A6" s="19" t="s">
        <v>37</v>
      </c>
      <c r="B6" s="49">
        <v>1.1235896592668499</v>
      </c>
      <c r="C6" s="49">
        <v>1.1249799546803101</v>
      </c>
      <c r="D6" s="49">
        <v>1.1265733759161101</v>
      </c>
      <c r="E6" s="49">
        <v>1.12839949347631</v>
      </c>
      <c r="F6" s="49">
        <v>1.13049214917272</v>
      </c>
      <c r="G6" s="49">
        <v>1.13289006258974</v>
      </c>
      <c r="H6" s="49">
        <v>1.13563752035244</v>
      </c>
      <c r="I6" s="49">
        <v>1.1387851584586299</v>
      </c>
      <c r="J6" s="49">
        <v>1.1423908488643899</v>
      </c>
      <c r="K6" s="49">
        <v>1.14652070240769</v>
      </c>
      <c r="L6" s="49">
        <v>1.15125020096096</v>
      </c>
      <c r="M6" s="49">
        <v>1.1566654723421601</v>
      </c>
      <c r="N6" s="49">
        <v>1.1628647218839601</v>
      </c>
      <c r="O6" s="49">
        <v>1.1699598345192099</v>
      </c>
      <c r="P6" s="49">
        <v>1.17807816060519</v>
      </c>
      <c r="Q6" s="49">
        <v>1.18736449723652</v>
      </c>
      <c r="R6" s="49">
        <v>1.19798327417696</v>
      </c>
      <c r="S6" s="49">
        <v>1.2101209493793701</v>
      </c>
      <c r="T6" s="49">
        <v>1.2239886128698401</v>
      </c>
      <c r="U6" s="49">
        <v>1.2398247889423</v>
      </c>
      <c r="V6" s="49">
        <v>1.25789841442037</v>
      </c>
      <c r="W6" s="49">
        <v>1.2785119543469301</v>
      </c>
      <c r="X6" s="49">
        <v>1.30200459490033</v>
      </c>
      <c r="Y6" s="49">
        <v>1.32875542557639</v>
      </c>
      <c r="Z6" s="49">
        <v>1.3591864876798101</v>
      </c>
      <c r="AA6" s="49">
        <v>1.3937655230152</v>
      </c>
      <c r="AB6" s="49">
        <v>1.43300820474799</v>
      </c>
      <c r="AC6" s="49">
        <v>1.47747957170472</v>
      </c>
      <c r="AD6" s="49">
        <v>1.5277943188873699</v>
      </c>
      <c r="AE6" s="49">
        <v>1.58461552319812</v>
      </c>
      <c r="AF6" s="49">
        <v>1.64865130900265</v>
      </c>
      <c r="AG6" s="49">
        <v>1.7206488908069999</v>
      </c>
      <c r="AH6" s="49">
        <v>1.8013853812326299</v>
      </c>
      <c r="AI6" s="49">
        <v>1.89165473706172</v>
      </c>
      <c r="AJ6" s="49">
        <v>1.99225025403117</v>
      </c>
      <c r="AK6" s="49">
        <v>2.1039421353218</v>
      </c>
      <c r="AL6" s="49">
        <v>2.2274498735820698</v>
      </c>
      <c r="AM6" s="49">
        <v>2.3634095233245298</v>
      </c>
      <c r="AN6" s="49">
        <v>2.5123364122201401</v>
      </c>
      <c r="AO6" s="49">
        <v>2.67458444187226</v>
      </c>
      <c r="AP6" s="49">
        <v>2.8503038309556401</v>
      </c>
      <c r="AQ6" s="49">
        <v>3.0393998925074102</v>
      </c>
      <c r="AR6" s="49">
        <v>3.2414961120929999</v>
      </c>
      <c r="AS6" s="49">
        <v>3.4559052717677701</v>
      </c>
      <c r="AT6" s="49">
        <v>3.6816124977815701</v>
      </c>
      <c r="AU6" s="49">
        <v>3.9172737644492002</v>
      </c>
      <c r="AV6" s="49">
        <v>4.1612324864601096</v>
      </c>
      <c r="AW6" s="49">
        <v>4.1612324864601096</v>
      </c>
      <c r="AX6" s="49">
        <v>4.1612324864601096</v>
      </c>
      <c r="AY6" s="49">
        <v>4.1612324864601096</v>
      </c>
      <c r="AZ6" s="49">
        <v>4.1612324864601096</v>
      </c>
      <c r="BA6" s="49">
        <v>4.1612324864601096</v>
      </c>
      <c r="BB6" s="49">
        <v>4.1612324864601096</v>
      </c>
      <c r="BC6" s="49">
        <v>4.1612324864601096</v>
      </c>
      <c r="BD6" s="49">
        <v>4.1612324864601096</v>
      </c>
      <c r="BE6" s="49">
        <v>4.1612324864601096</v>
      </c>
      <c r="BF6" s="49">
        <v>4.1612324864601096</v>
      </c>
      <c r="BG6" s="49">
        <v>4.1612324864601096</v>
      </c>
      <c r="BH6" s="49">
        <v>4.1612324864601096</v>
      </c>
      <c r="BI6" s="49">
        <v>4.1612324864601096</v>
      </c>
      <c r="BJ6" s="49">
        <v>4.1612324864601096</v>
      </c>
      <c r="BK6" s="49">
        <v>4.1612324864601096</v>
      </c>
      <c r="BL6" s="49">
        <v>4.1612324864601096</v>
      </c>
      <c r="BM6" s="49">
        <v>4.1612324864601096</v>
      </c>
      <c r="BN6" s="49">
        <v>4.1612324864601096</v>
      </c>
      <c r="BO6" s="49">
        <v>4.1612324864601096</v>
      </c>
      <c r="BP6" s="49">
        <v>4.1612324864601096</v>
      </c>
      <c r="BQ6" s="49">
        <v>4.1612324864601096</v>
      </c>
      <c r="BR6" s="49">
        <v>4.1612324864601096</v>
      </c>
      <c r="BS6" s="49">
        <v>4.1612324864601096</v>
      </c>
      <c r="BT6" s="49">
        <v>4.1612324864601096</v>
      </c>
      <c r="BU6" s="49">
        <v>4.1612324864601096</v>
      </c>
      <c r="BV6" s="49">
        <v>4.1612324864601096</v>
      </c>
      <c r="BW6" s="49">
        <v>4.1612324864601096</v>
      </c>
      <c r="BX6" s="49">
        <v>4.1612324864601096</v>
      </c>
      <c r="BY6" s="49">
        <v>4.1612324864601096</v>
      </c>
      <c r="BZ6" s="49">
        <v>4.1612324864601096</v>
      </c>
      <c r="CA6" s="49">
        <v>4.1612324864601096</v>
      </c>
      <c r="CB6" s="49">
        <v>4.1612324864601096</v>
      </c>
      <c r="CC6" s="49">
        <v>4.1612324864601096</v>
      </c>
      <c r="CD6" s="49">
        <v>4.1612324864601096</v>
      </c>
    </row>
    <row r="7" spans="1:82" x14ac:dyDescent="0.25">
      <c r="A7" s="11" t="s">
        <v>38</v>
      </c>
      <c r="B7" s="49">
        <v>0.56959476754044902</v>
      </c>
      <c r="C7" s="49">
        <v>0.57016089669131897</v>
      </c>
      <c r="D7" s="49">
        <v>0.57080974462813105</v>
      </c>
      <c r="E7" s="49">
        <v>0.57155335515448602</v>
      </c>
      <c r="F7" s="49">
        <v>0.57240551231494397</v>
      </c>
      <c r="G7" s="49">
        <v>0.57338198766432302</v>
      </c>
      <c r="H7" s="49">
        <v>0.574500821356139</v>
      </c>
      <c r="I7" s="49">
        <v>0.57578264125877099</v>
      </c>
      <c r="J7" s="49">
        <v>0.57725102469626799</v>
      </c>
      <c r="K7" s="49">
        <v>0.57893290778769901</v>
      </c>
      <c r="L7" s="49">
        <v>0.58085904770261998</v>
      </c>
      <c r="M7" s="49">
        <v>0.583064543430867</v>
      </c>
      <c r="N7" s="49">
        <v>0.58558942084113697</v>
      </c>
      <c r="O7" s="49">
        <v>0.58847928781895498</v>
      </c>
      <c r="P7" s="49">
        <v>0.59178606505777598</v>
      </c>
      <c r="Q7" s="49">
        <v>0.59556879752945502</v>
      </c>
      <c r="R7" s="49">
        <v>0.59989455065958497</v>
      </c>
      <c r="S7" s="49">
        <v>0.60483939362041494</v>
      </c>
      <c r="T7" s="49">
        <v>0.610489469731612</v>
      </c>
      <c r="U7" s="49">
        <v>0.61694215048450096</v>
      </c>
      <c r="V7" s="49">
        <v>0.62430726488538202</v>
      </c>
      <c r="W7" s="49">
        <v>0.63270838930336004</v>
      </c>
      <c r="X7" s="49">
        <v>0.64228417441694097</v>
      </c>
      <c r="Y7" s="49">
        <v>0.65318967475362899</v>
      </c>
      <c r="Z7" s="49">
        <v>0.66559763227466195</v>
      </c>
      <c r="AA7" s="49">
        <v>0.67969964807529404</v>
      </c>
      <c r="AB7" s="49">
        <v>0.69570715526823301</v>
      </c>
      <c r="AC7" s="49">
        <v>0.71385208143636103</v>
      </c>
      <c r="AD7" s="49">
        <v>0.73438706100759099</v>
      </c>
      <c r="AE7" s="49">
        <v>0.75758502744269796</v>
      </c>
      <c r="AF7" s="49">
        <v>0.78373798401499795</v>
      </c>
      <c r="AG7" s="49">
        <v>0.81315472314145198</v>
      </c>
      <c r="AH7" s="49">
        <v>0.84615724210401799</v>
      </c>
      <c r="AI7" s="49">
        <v>0.88307559369422695</v>
      </c>
      <c r="AJ7" s="49">
        <v>0.92424092171302696</v>
      </c>
      <c r="AK7" s="49">
        <v>0.96997647276318999</v>
      </c>
      <c r="AL7" s="49">
        <v>1.02058645750785</v>
      </c>
      <c r="AM7" s="49">
        <v>1.0763427658764899</v>
      </c>
      <c r="AN7" s="49">
        <v>1.13746972777961</v>
      </c>
      <c r="AO7" s="49">
        <v>1.20412735363601</v>
      </c>
      <c r="AP7" s="49">
        <v>1.2763937773154399</v>
      </c>
      <c r="AQ7" s="49">
        <v>1.3542479342278899</v>
      </c>
      <c r="AR7" s="49">
        <v>1.4375537991973799</v>
      </c>
      <c r="AS7" s="49">
        <v>1.52604772560392</v>
      </c>
      <c r="AT7" s="49">
        <v>1.6193305006226699</v>
      </c>
      <c r="AU7" s="49">
        <v>1.7168655992769399</v>
      </c>
      <c r="AV7" s="49">
        <v>1.81798476080434</v>
      </c>
      <c r="AW7" s="49">
        <v>1.81798476080434</v>
      </c>
      <c r="AX7" s="49">
        <v>1.81798476080434</v>
      </c>
      <c r="AY7" s="49">
        <v>1.81798476080434</v>
      </c>
      <c r="AZ7" s="49">
        <v>1.81798476080434</v>
      </c>
      <c r="BA7" s="49">
        <v>1.81798476080434</v>
      </c>
      <c r="BB7" s="49">
        <v>1.81798476080434</v>
      </c>
      <c r="BC7" s="49">
        <v>1.81798476080434</v>
      </c>
      <c r="BD7" s="49">
        <v>1.81798476080434</v>
      </c>
      <c r="BE7" s="49">
        <v>1.81798476080434</v>
      </c>
      <c r="BF7" s="49">
        <v>1.81798476080434</v>
      </c>
      <c r="BG7" s="49">
        <v>1.81798476080434</v>
      </c>
      <c r="BH7" s="49">
        <v>1.81798476080434</v>
      </c>
      <c r="BI7" s="49">
        <v>1.81798476080434</v>
      </c>
      <c r="BJ7" s="49">
        <v>1.81798476080434</v>
      </c>
      <c r="BK7" s="49">
        <v>1.81798476080434</v>
      </c>
      <c r="BL7" s="49">
        <v>1.81798476080434</v>
      </c>
      <c r="BM7" s="49">
        <v>1.81798476080434</v>
      </c>
      <c r="BN7" s="49">
        <v>1.81798476080434</v>
      </c>
      <c r="BO7" s="49">
        <v>1.81798476080434</v>
      </c>
      <c r="BP7" s="49">
        <v>1.81798476080434</v>
      </c>
      <c r="BQ7" s="49">
        <v>1.81798476080434</v>
      </c>
      <c r="BR7" s="49">
        <v>1.81798476080434</v>
      </c>
      <c r="BS7" s="49">
        <v>1.81798476080434</v>
      </c>
      <c r="BT7" s="49">
        <v>1.81798476080434</v>
      </c>
      <c r="BU7" s="49">
        <v>1.81798476080434</v>
      </c>
      <c r="BV7" s="49">
        <v>1.81798476080434</v>
      </c>
      <c r="BW7" s="49">
        <v>1.81798476080434</v>
      </c>
      <c r="BX7" s="49">
        <v>1.81798476080434</v>
      </c>
      <c r="BY7" s="49">
        <v>1.81798476080434</v>
      </c>
      <c r="BZ7" s="49">
        <v>1.81798476080434</v>
      </c>
      <c r="CA7" s="49">
        <v>1.81798476080434</v>
      </c>
      <c r="CB7" s="49">
        <v>1.81798476080434</v>
      </c>
      <c r="CC7" s="49">
        <v>1.81798476080434</v>
      </c>
      <c r="CD7" s="49">
        <v>1.81798476080434</v>
      </c>
    </row>
    <row r="8" spans="1:82" x14ac:dyDescent="0.25">
      <c r="A8" s="11" t="s">
        <v>39</v>
      </c>
      <c r="B8" s="49">
        <v>0.41844128354059401</v>
      </c>
      <c r="C8" s="49">
        <v>0.41857430823741798</v>
      </c>
      <c r="D8" s="49">
        <v>0.41872677027454702</v>
      </c>
      <c r="E8" s="49">
        <v>0.41890149994030501</v>
      </c>
      <c r="F8" s="49">
        <v>0.41910173654910998</v>
      </c>
      <c r="G8" s="49">
        <v>0.41933118658170598</v>
      </c>
      <c r="H8" s="49">
        <v>0.41959408978430301</v>
      </c>
      <c r="I8" s="49">
        <v>0.41989529421931898</v>
      </c>
      <c r="J8" s="49">
        <v>0.42024034135285099</v>
      </c>
      <c r="K8" s="49">
        <v>0.42063556235404398</v>
      </c>
      <c r="L8" s="49">
        <v>0.42108818686423799</v>
      </c>
      <c r="M8" s="49">
        <v>0.42160646556210801</v>
      </c>
      <c r="N8" s="49">
        <v>0.42219980789572897</v>
      </c>
      <c r="O8" s="49">
        <v>0.42287893636011598</v>
      </c>
      <c r="P8" s="49">
        <v>0.42365605865296602</v>
      </c>
      <c r="Q8" s="49">
        <v>0.42454505891927902</v>
      </c>
      <c r="R8" s="49">
        <v>0.42556170906794499</v>
      </c>
      <c r="S8" s="49">
        <v>0.42672390077469502</v>
      </c>
      <c r="T8" s="49">
        <v>0.42805189822836498</v>
      </c>
      <c r="U8" s="49">
        <v>0.42956861087573001</v>
      </c>
      <c r="V8" s="49">
        <v>0.43129988430447003</v>
      </c>
      <c r="W8" s="49">
        <v>0.433274805894168</v>
      </c>
      <c r="X8" s="49">
        <v>0.43552601986853701</v>
      </c>
      <c r="Y8" s="49">
        <v>0.43809004379737898</v>
      </c>
      <c r="Z8" s="49">
        <v>0.44100757532055102</v>
      </c>
      <c r="AA8" s="49">
        <v>0.44432377380171401</v>
      </c>
      <c r="AB8" s="49">
        <v>0.44808849669628598</v>
      </c>
      <c r="AC8" s="49">
        <v>0.45235646461444501</v>
      </c>
      <c r="AD8" s="49">
        <v>0.45718732244316401</v>
      </c>
      <c r="AE8" s="49">
        <v>0.46264555666235602</v>
      </c>
      <c r="AF8" s="49">
        <v>0.46880022154953699</v>
      </c>
      <c r="AG8" s="49">
        <v>0.475724419981705</v>
      </c>
      <c r="AH8" s="49">
        <v>0.48349447902259501</v>
      </c>
      <c r="AI8" s="49">
        <v>0.49218875784169402</v>
      </c>
      <c r="AJ8" s="49">
        <v>0.50188602758967105</v>
      </c>
      <c r="AK8" s="49">
        <v>0.51266337188403699</v>
      </c>
      <c r="AL8" s="49">
        <v>0.52459357500844706</v>
      </c>
      <c r="AM8" s="49">
        <v>0.53774199522167399</v>
      </c>
      <c r="AN8" s="49">
        <v>0.55216296463458403</v>
      </c>
      <c r="AO8" s="49">
        <v>0.56789581575225101</v>
      </c>
      <c r="AP8" s="49">
        <v>0.58496070679500101</v>
      </c>
      <c r="AQ8" s="49">
        <v>0.60335449860728896</v>
      </c>
      <c r="AR8" s="49">
        <v>0.62304701420811104</v>
      </c>
      <c r="AS8" s="49">
        <v>0.64397806568291505</v>
      </c>
      <c r="AT8" s="49">
        <v>0.666055627986883</v>
      </c>
      <c r="AU8" s="49">
        <v>0.68915544879672996</v>
      </c>
      <c r="AV8" s="49">
        <v>0.713122239368014</v>
      </c>
      <c r="AW8" s="49">
        <v>0.713122239368014</v>
      </c>
      <c r="AX8" s="49">
        <v>0.713122239368014</v>
      </c>
      <c r="AY8" s="49">
        <v>0.713122239368014</v>
      </c>
      <c r="AZ8" s="49">
        <v>0.713122239368014</v>
      </c>
      <c r="BA8" s="49">
        <v>0.713122239368014</v>
      </c>
      <c r="BB8" s="49">
        <v>0.713122239368014</v>
      </c>
      <c r="BC8" s="49">
        <v>0.713122239368014</v>
      </c>
      <c r="BD8" s="49">
        <v>0.713122239368014</v>
      </c>
      <c r="BE8" s="49">
        <v>0.713122239368014</v>
      </c>
      <c r="BF8" s="49">
        <v>0.713122239368014</v>
      </c>
      <c r="BG8" s="49">
        <v>0.713122239368014</v>
      </c>
      <c r="BH8" s="49">
        <v>0.713122239368014</v>
      </c>
      <c r="BI8" s="49">
        <v>0.713122239368014</v>
      </c>
      <c r="BJ8" s="49">
        <v>0.713122239368014</v>
      </c>
      <c r="BK8" s="49">
        <v>0.713122239368014</v>
      </c>
      <c r="BL8" s="49">
        <v>0.713122239368014</v>
      </c>
      <c r="BM8" s="49">
        <v>0.713122239368014</v>
      </c>
      <c r="BN8" s="49">
        <v>0.713122239368014</v>
      </c>
      <c r="BO8" s="49">
        <v>0.713122239368014</v>
      </c>
      <c r="BP8" s="49">
        <v>0.713122239368014</v>
      </c>
      <c r="BQ8" s="49">
        <v>0.713122239368014</v>
      </c>
      <c r="BR8" s="49">
        <v>0.713122239368014</v>
      </c>
      <c r="BS8" s="49">
        <v>0.713122239368014</v>
      </c>
      <c r="BT8" s="49">
        <v>0.713122239368014</v>
      </c>
      <c r="BU8" s="49">
        <v>0.713122239368014</v>
      </c>
      <c r="BV8" s="49">
        <v>0.713122239368014</v>
      </c>
      <c r="BW8" s="49">
        <v>0.713122239368014</v>
      </c>
      <c r="BX8" s="49">
        <v>0.713122239368014</v>
      </c>
      <c r="BY8" s="49">
        <v>0.713122239368014</v>
      </c>
      <c r="BZ8" s="49">
        <v>0.713122239368014</v>
      </c>
      <c r="CA8" s="49">
        <v>0.713122239368014</v>
      </c>
      <c r="CB8" s="49">
        <v>0.713122239368014</v>
      </c>
      <c r="CC8" s="49">
        <v>0.713122239368014</v>
      </c>
      <c r="CD8" s="49">
        <v>0.713122239368014</v>
      </c>
    </row>
    <row r="9" spans="1:82" x14ac:dyDescent="0.25">
      <c r="A9" s="11" t="s">
        <v>40</v>
      </c>
      <c r="B9" s="49">
        <v>0.55065472288550199</v>
      </c>
      <c r="C9" s="49">
        <v>0.55067535447330695</v>
      </c>
      <c r="D9" s="49">
        <v>0.55069900074165001</v>
      </c>
      <c r="E9" s="49">
        <v>0.55072610066968497</v>
      </c>
      <c r="F9" s="49">
        <v>0.55075715667946001</v>
      </c>
      <c r="G9" s="49">
        <v>0.55079274365473796</v>
      </c>
      <c r="H9" s="49">
        <v>0.55083351919470402</v>
      </c>
      <c r="I9" s="49">
        <v>0.55088023525659002</v>
      </c>
      <c r="J9" s="49">
        <v>0.55093375135577505</v>
      </c>
      <c r="K9" s="49">
        <v>0.55099504950584199</v>
      </c>
      <c r="L9" s="49">
        <v>0.55106525109386295</v>
      </c>
      <c r="M9" s="49">
        <v>0.551145635897199</v>
      </c>
      <c r="N9" s="49">
        <v>0.551237663454618</v>
      </c>
      <c r="O9" s="49">
        <v>0.55134299700633205</v>
      </c>
      <c r="P9" s="49">
        <v>0.55146353021024996</v>
      </c>
      <c r="Q9" s="49">
        <v>0.55160141682295505</v>
      </c>
      <c r="R9" s="49">
        <v>0.55175910349901702</v>
      </c>
      <c r="S9" s="49">
        <v>0.55193936580479896</v>
      </c>
      <c r="T9" s="49">
        <v>0.55214534745688904</v>
      </c>
      <c r="U9" s="49">
        <v>0.55238060267057698</v>
      </c>
      <c r="V9" s="49">
        <v>0.55264914133069698</v>
      </c>
      <c r="W9" s="49">
        <v>0.55295547646216903</v>
      </c>
      <c r="X9" s="49">
        <v>0.55330467316675502</v>
      </c>
      <c r="Y9" s="49">
        <v>0.55370239778894703</v>
      </c>
      <c r="Z9" s="49">
        <v>0.55415496556203703</v>
      </c>
      <c r="AA9" s="49">
        <v>0.55466938434783897</v>
      </c>
      <c r="AB9" s="49">
        <v>0.55525339130914098</v>
      </c>
      <c r="AC9" s="49">
        <v>0.55591547843635303</v>
      </c>
      <c r="AD9" s="49">
        <v>0.55666490179686601</v>
      </c>
      <c r="AE9" s="49">
        <v>0.55751166821315101</v>
      </c>
      <c r="AF9" s="49">
        <v>0.55846649186092101</v>
      </c>
      <c r="AG9" s="49">
        <v>0.55954071210540002</v>
      </c>
      <c r="AH9" s="49">
        <v>0.56074616291216195</v>
      </c>
      <c r="AI9" s="49">
        <v>0.56209498358884602</v>
      </c>
      <c r="AJ9" s="49">
        <v>0.56359936072807304</v>
      </c>
      <c r="AK9" s="49">
        <v>0.56527119240963297</v>
      </c>
      <c r="AL9" s="49">
        <v>0.56712166848017498</v>
      </c>
      <c r="AM9" s="49">
        <v>0.56916076572090002</v>
      </c>
      <c r="AN9" s="49">
        <v>0.57139666485266405</v>
      </c>
      <c r="AO9" s="49">
        <v>0.57383510887611999</v>
      </c>
      <c r="AP9" s="49">
        <v>0.57647874066313298</v>
      </c>
      <c r="AQ9" s="49">
        <v>0.57932648236659301</v>
      </c>
      <c r="AR9" s="49">
        <v>0.58237304509198795</v>
      </c>
      <c r="AS9" s="49">
        <v>0.58560866575658699</v>
      </c>
      <c r="AT9" s="49">
        <v>0.589019123088519</v>
      </c>
      <c r="AU9" s="49">
        <v>0.59258596228530802</v>
      </c>
      <c r="AV9" s="49">
        <v>0.59628672643254899</v>
      </c>
      <c r="AW9" s="49">
        <v>0.59628672643254899</v>
      </c>
      <c r="AX9" s="49">
        <v>0.59628672643254899</v>
      </c>
      <c r="AY9" s="49">
        <v>0.59628672643254899</v>
      </c>
      <c r="AZ9" s="49">
        <v>0.59628672643254899</v>
      </c>
      <c r="BA9" s="49">
        <v>0.59628672643254899</v>
      </c>
      <c r="BB9" s="49">
        <v>0.59628672643254899</v>
      </c>
      <c r="BC9" s="49">
        <v>0.59628672643254899</v>
      </c>
      <c r="BD9" s="49">
        <v>0.59628672643254899</v>
      </c>
      <c r="BE9" s="49">
        <v>0.59628672643254899</v>
      </c>
      <c r="BF9" s="49">
        <v>0.59628672643254899</v>
      </c>
      <c r="BG9" s="49">
        <v>0.59628672643254899</v>
      </c>
      <c r="BH9" s="49">
        <v>0.59628672643254899</v>
      </c>
      <c r="BI9" s="49">
        <v>0.59628672643254899</v>
      </c>
      <c r="BJ9" s="49">
        <v>0.59628672643254899</v>
      </c>
      <c r="BK9" s="49">
        <v>0.59628672643254899</v>
      </c>
      <c r="BL9" s="49">
        <v>0.59628672643254899</v>
      </c>
      <c r="BM9" s="49">
        <v>0.59628672643254899</v>
      </c>
      <c r="BN9" s="49">
        <v>0.59628672643254899</v>
      </c>
      <c r="BO9" s="49">
        <v>0.59628672643254899</v>
      </c>
      <c r="BP9" s="49">
        <v>0.59628672643254899</v>
      </c>
      <c r="BQ9" s="49">
        <v>0.59628672643254899</v>
      </c>
      <c r="BR9" s="49">
        <v>0.59628672643254899</v>
      </c>
      <c r="BS9" s="49">
        <v>0.59628672643254899</v>
      </c>
      <c r="BT9" s="49">
        <v>0.59628672643254899</v>
      </c>
      <c r="BU9" s="49">
        <v>0.59628672643254899</v>
      </c>
      <c r="BV9" s="49">
        <v>0.59628672643254899</v>
      </c>
      <c r="BW9" s="49">
        <v>0.59628672643254899</v>
      </c>
      <c r="BX9" s="49">
        <v>0.59628672643254899</v>
      </c>
      <c r="BY9" s="49">
        <v>0.59628672643254899</v>
      </c>
      <c r="BZ9" s="49">
        <v>0.59628672643254899</v>
      </c>
      <c r="CA9" s="49">
        <v>0.59628672643254899</v>
      </c>
      <c r="CB9" s="49">
        <v>0.59628672643254899</v>
      </c>
      <c r="CC9" s="49">
        <v>0.59628672643254899</v>
      </c>
      <c r="CD9" s="49">
        <v>0.59628672643254899</v>
      </c>
    </row>
    <row r="10" spans="1:82" x14ac:dyDescent="0.25">
      <c r="A10" s="11" t="s">
        <v>41</v>
      </c>
      <c r="B10" s="49">
        <v>0.67416924681738</v>
      </c>
      <c r="C10" s="49">
        <v>0.67417156459668204</v>
      </c>
      <c r="D10" s="49">
        <v>0.67417422104928404</v>
      </c>
      <c r="E10" s="49">
        <v>0.67417726549068302</v>
      </c>
      <c r="F10" s="49">
        <v>0.67418075436357405</v>
      </c>
      <c r="G10" s="49">
        <v>0.67418475225105001</v>
      </c>
      <c r="H10" s="49">
        <v>0.67418933302841899</v>
      </c>
      <c r="I10" s="49">
        <v>0.67419458117105002</v>
      </c>
      <c r="J10" s="49">
        <v>0.67420059323711801</v>
      </c>
      <c r="K10" s="49">
        <v>0.67420747954577398</v>
      </c>
      <c r="L10" s="49">
        <v>0.67421536607249499</v>
      </c>
      <c r="M10" s="49">
        <v>0.67422439658479905</v>
      </c>
      <c r="N10" s="49">
        <v>0.67423473504215603</v>
      </c>
      <c r="O10" s="49">
        <v>0.674246568283843</v>
      </c>
      <c r="P10" s="49">
        <v>0.67426010902793498</v>
      </c>
      <c r="Q10" s="49">
        <v>0.67427559920197899</v>
      </c>
      <c r="R10" s="49">
        <v>0.67429331362203204</v>
      </c>
      <c r="S10" s="49">
        <v>0.674313564029838</v>
      </c>
      <c r="T10" s="49">
        <v>0.67433670348757702</v>
      </c>
      <c r="U10" s="49">
        <v>0.67436313111507395</v>
      </c>
      <c r="V10" s="49">
        <v>0.67439329713325802</v>
      </c>
      <c r="W10" s="49">
        <v>0.67442770814994901</v>
      </c>
      <c r="X10" s="49">
        <v>0.67446693258551604</v>
      </c>
      <c r="Y10" s="49">
        <v>0.67451160608711402</v>
      </c>
      <c r="Z10" s="49">
        <v>0.67456243671542004</v>
      </c>
      <c r="AA10" s="49">
        <v>0.67462020960687996</v>
      </c>
      <c r="AB10" s="49">
        <v>0.67468579071228196</v>
      </c>
      <c r="AC10" s="49">
        <v>0.67476012908748195</v>
      </c>
      <c r="AD10" s="49">
        <v>0.67484425706011397</v>
      </c>
      <c r="AE10" s="49">
        <v>0.67493928741688702</v>
      </c>
      <c r="AF10" s="49">
        <v>0.67504640654677495</v>
      </c>
      <c r="AG10" s="49">
        <v>0.67516686223968403</v>
      </c>
      <c r="AH10" s="49">
        <v>0.67530194458345105</v>
      </c>
      <c r="AI10" s="49">
        <v>0.67545295814133199</v>
      </c>
      <c r="AJ10" s="49">
        <v>0.67562118336621502</v>
      </c>
      <c r="AK10" s="49">
        <v>0.67580782510388004</v>
      </c>
      <c r="AL10" s="49">
        <v>0.67601394625612699</v>
      </c>
      <c r="AM10" s="49">
        <v>0.67624038564338995</v>
      </c>
      <c r="AN10" s="49">
        <v>0.67648766169896601</v>
      </c>
      <c r="AO10" s="49">
        <v>0.67675586941071697</v>
      </c>
      <c r="AP10" s="49">
        <v>0.67704458912818399</v>
      </c>
      <c r="AQ10" s="49">
        <v>0.67735284387838701</v>
      </c>
      <c r="AR10" s="49">
        <v>0.67767916197512001</v>
      </c>
      <c r="AS10" s="49">
        <v>0.67802180273710499</v>
      </c>
      <c r="AT10" s="49">
        <v>0.67837914224070395</v>
      </c>
      <c r="AU10" s="49">
        <v>0.67875006547664096</v>
      </c>
      <c r="AV10" s="49">
        <v>0.67913405887489697</v>
      </c>
      <c r="AW10" s="49">
        <v>0.67913405887489697</v>
      </c>
      <c r="AX10" s="49">
        <v>0.67913405887489697</v>
      </c>
      <c r="AY10" s="49">
        <v>0.67913405887489697</v>
      </c>
      <c r="AZ10" s="49">
        <v>0.67913405887489697</v>
      </c>
      <c r="BA10" s="49">
        <v>0.67913405887489697</v>
      </c>
      <c r="BB10" s="49">
        <v>0.67913405887489697</v>
      </c>
      <c r="BC10" s="49">
        <v>0.67913405887489697</v>
      </c>
      <c r="BD10" s="49">
        <v>0.67913405887489697</v>
      </c>
      <c r="BE10" s="49">
        <v>0.67913405887489697</v>
      </c>
      <c r="BF10" s="49">
        <v>0.67913405887489697</v>
      </c>
      <c r="BG10" s="49">
        <v>0.67913405887489697</v>
      </c>
      <c r="BH10" s="49">
        <v>0.67913405887489697</v>
      </c>
      <c r="BI10" s="49">
        <v>0.67913405887489697</v>
      </c>
      <c r="BJ10" s="49">
        <v>0.67913405887489697</v>
      </c>
      <c r="BK10" s="49">
        <v>0.67913405887489697</v>
      </c>
      <c r="BL10" s="49">
        <v>0.67913405887489697</v>
      </c>
      <c r="BM10" s="49">
        <v>0.67913405887489697</v>
      </c>
      <c r="BN10" s="49">
        <v>0.67913405887489697</v>
      </c>
      <c r="BO10" s="49">
        <v>0.67913405887489697</v>
      </c>
      <c r="BP10" s="49">
        <v>0.67913405887489697</v>
      </c>
      <c r="BQ10" s="49">
        <v>0.67913405887489697</v>
      </c>
      <c r="BR10" s="49">
        <v>0.67913405887489697</v>
      </c>
      <c r="BS10" s="49">
        <v>0.67913405887489697</v>
      </c>
      <c r="BT10" s="49">
        <v>0.67913405887489697</v>
      </c>
      <c r="BU10" s="49">
        <v>0.67913405887489697</v>
      </c>
      <c r="BV10" s="49">
        <v>0.67913405887489697</v>
      </c>
      <c r="BW10" s="49">
        <v>0.67913405887489697</v>
      </c>
      <c r="BX10" s="49">
        <v>0.67913405887489697</v>
      </c>
      <c r="BY10" s="49">
        <v>0.67913405887489697</v>
      </c>
      <c r="BZ10" s="49">
        <v>0.67913405887489697</v>
      </c>
      <c r="CA10" s="49">
        <v>0.67913405887489697</v>
      </c>
      <c r="CB10" s="49">
        <v>0.67913405887489697</v>
      </c>
      <c r="CC10" s="49">
        <v>0.67913405887489697</v>
      </c>
      <c r="CD10" s="49">
        <v>0.67913405887489697</v>
      </c>
    </row>
    <row r="11" spans="1:82" x14ac:dyDescent="0.25">
      <c r="A11" s="11" t="s">
        <v>42</v>
      </c>
      <c r="B11" s="49">
        <v>0.66361133214885004</v>
      </c>
      <c r="C11" s="49">
        <v>0.66361153337499701</v>
      </c>
      <c r="D11" s="49">
        <v>0.66361176400392397</v>
      </c>
      <c r="E11" s="49">
        <v>0.66361202831688404</v>
      </c>
      <c r="F11" s="49">
        <v>0.66361233121381402</v>
      </c>
      <c r="G11" s="49">
        <v>0.66361267830118398</v>
      </c>
      <c r="H11" s="49">
        <v>0.663613075991898</v>
      </c>
      <c r="I11" s="49">
        <v>0.66361353161874503</v>
      </c>
      <c r="J11" s="49">
        <v>0.66361405356284398</v>
      </c>
      <c r="K11" s="49">
        <v>0.66361465139902498</v>
      </c>
      <c r="L11" s="49">
        <v>0.66361533605987499</v>
      </c>
      <c r="M11" s="49">
        <v>0.66361612002037196</v>
      </c>
      <c r="N11" s="49">
        <v>0.66361701750506896</v>
      </c>
      <c r="O11" s="49">
        <v>0.663618044719683</v>
      </c>
      <c r="P11" s="49">
        <v>0.66361922010874697</v>
      </c>
      <c r="Q11" s="49">
        <v>0.66362056464077701</v>
      </c>
      <c r="R11" s="49">
        <v>0.663622102121464</v>
      </c>
      <c r="S11" s="49">
        <v>0.66362385953492298</v>
      </c>
      <c r="T11" s="49">
        <v>0.663625867411199</v>
      </c>
      <c r="U11" s="49">
        <v>0.66362816021631199</v>
      </c>
      <c r="V11" s="49">
        <v>0.66363077675798399</v>
      </c>
      <c r="W11" s="49">
        <v>0.66363376059600498</v>
      </c>
      <c r="X11" s="49">
        <v>0.66363716043993404</v>
      </c>
      <c r="Y11" s="49">
        <v>0.66364103050816603</v>
      </c>
      <c r="Z11" s="49">
        <v>0.66364543081062199</v>
      </c>
      <c r="AA11" s="49">
        <v>0.66365042730024404</v>
      </c>
      <c r="AB11" s="49">
        <v>0.66365609181505703</v>
      </c>
      <c r="AC11" s="49">
        <v>0.66366250169972396</v>
      </c>
      <c r="AD11" s="49">
        <v>0.66366973894954595</v>
      </c>
      <c r="AE11" s="49">
        <v>0.66367788865546695</v>
      </c>
      <c r="AF11" s="49">
        <v>0.66368703643944205</v>
      </c>
      <c r="AG11" s="49">
        <v>0.66369726444566202</v>
      </c>
      <c r="AH11" s="49">
        <v>0.66370864528696405</v>
      </c>
      <c r="AI11" s="49">
        <v>0.66372123312975495</v>
      </c>
      <c r="AJ11" s="49">
        <v>0.66373505084541495</v>
      </c>
      <c r="AK11" s="49">
        <v>0.66375007191367097</v>
      </c>
      <c r="AL11" s="49">
        <v>0.66376619569149498</v>
      </c>
      <c r="AM11" s="49">
        <v>0.66378321514967098</v>
      </c>
      <c r="AN11" s="49">
        <v>0.66380077806302795</v>
      </c>
      <c r="AO11" s="49">
        <v>0.66381834746552804</v>
      </c>
      <c r="AP11" s="49">
        <v>0.66383517718072704</v>
      </c>
      <c r="AQ11" s="49">
        <v>0.66385033488011203</v>
      </c>
      <c r="AR11" s="49">
        <v>0.663862823903272</v>
      </c>
      <c r="AS11" s="49">
        <v>0.66387185523785197</v>
      </c>
      <c r="AT11" s="49">
        <v>0.66387726058418906</v>
      </c>
      <c r="AU11" s="49">
        <v>0.66387988914930995</v>
      </c>
      <c r="AV11" s="49">
        <v>0.66388168154500904</v>
      </c>
      <c r="AW11" s="49">
        <v>0.66388168154500904</v>
      </c>
      <c r="AX11" s="49">
        <v>0.66388168154500904</v>
      </c>
      <c r="AY11" s="49">
        <v>0.66388168154500904</v>
      </c>
      <c r="AZ11" s="49">
        <v>0.66388168154500904</v>
      </c>
      <c r="BA11" s="49">
        <v>0.66388168154500904</v>
      </c>
      <c r="BB11" s="49">
        <v>0.66388168154500904</v>
      </c>
      <c r="BC11" s="49">
        <v>0.66388168154500904</v>
      </c>
      <c r="BD11" s="49">
        <v>0.66388168154500904</v>
      </c>
      <c r="BE11" s="49">
        <v>0.66388168154500904</v>
      </c>
      <c r="BF11" s="49">
        <v>0.66388168154500904</v>
      </c>
      <c r="BG11" s="49">
        <v>0.66388168154500904</v>
      </c>
      <c r="BH11" s="49">
        <v>0.66388168154500904</v>
      </c>
      <c r="BI11" s="49">
        <v>0.66388168154500904</v>
      </c>
      <c r="BJ11" s="49">
        <v>0.66388168154500904</v>
      </c>
      <c r="BK11" s="49">
        <v>0.66388168154500904</v>
      </c>
      <c r="BL11" s="49">
        <v>0.66388168154500904</v>
      </c>
      <c r="BM11" s="49">
        <v>0.66388168154500904</v>
      </c>
      <c r="BN11" s="49">
        <v>0.66388168154500904</v>
      </c>
      <c r="BO11" s="49">
        <v>0.66388168154500904</v>
      </c>
      <c r="BP11" s="49">
        <v>0.66388168154500904</v>
      </c>
      <c r="BQ11" s="49">
        <v>0.66388168154500904</v>
      </c>
      <c r="BR11" s="49">
        <v>0.66388168154500904</v>
      </c>
      <c r="BS11" s="49">
        <v>0.66388168154500904</v>
      </c>
      <c r="BT11" s="49">
        <v>0.66388168154500904</v>
      </c>
      <c r="BU11" s="49">
        <v>0.66388168154500904</v>
      </c>
      <c r="BV11" s="49">
        <v>0.66388168154500904</v>
      </c>
      <c r="BW11" s="49">
        <v>0.66388168154500904</v>
      </c>
      <c r="BX11" s="49">
        <v>0.66388168154500904</v>
      </c>
      <c r="BY11" s="49">
        <v>0.66388168154500904</v>
      </c>
      <c r="BZ11" s="49">
        <v>0.66388168154500904</v>
      </c>
      <c r="CA11" s="49">
        <v>0.66388168154500904</v>
      </c>
      <c r="CB11" s="49">
        <v>0.66388168154500904</v>
      </c>
      <c r="CC11" s="49">
        <v>0.66388168154500904</v>
      </c>
      <c r="CD11" s="49">
        <v>0.66388168154500904</v>
      </c>
    </row>
    <row r="12" spans="1:82" x14ac:dyDescent="0.25">
      <c r="A12" s="11" t="s">
        <v>43</v>
      </c>
      <c r="B12" s="49">
        <v>0.53600812903097395</v>
      </c>
      <c r="C12" s="49">
        <v>0.53600814317108503</v>
      </c>
      <c r="D12" s="49">
        <v>0.53600815937703306</v>
      </c>
      <c r="E12" s="49">
        <v>0.53600817794947597</v>
      </c>
      <c r="F12" s="49">
        <v>0.53600819923246301</v>
      </c>
      <c r="G12" s="49">
        <v>0.53600822361951095</v>
      </c>
      <c r="H12" s="49">
        <v>0.53600825156058196</v>
      </c>
      <c r="I12" s="49">
        <v>0.53600828356992203</v>
      </c>
      <c r="J12" s="49">
        <v>0.53600832023491496</v>
      </c>
      <c r="K12" s="49">
        <v>0.536008362226015</v>
      </c>
      <c r="L12" s="49">
        <v>0.53600841030786395</v>
      </c>
      <c r="M12" s="49">
        <v>0.53600846535162305</v>
      </c>
      <c r="N12" s="49">
        <v>0.53600852834859702</v>
      </c>
      <c r="O12" s="49">
        <v>0.53600860042506404</v>
      </c>
      <c r="P12" s="49">
        <v>0.53600868285820202</v>
      </c>
      <c r="Q12" s="49">
        <v>0.53600877709282202</v>
      </c>
      <c r="R12" s="49">
        <v>0.53600888475844299</v>
      </c>
      <c r="S12" s="49">
        <v>0.53600900768568904</v>
      </c>
      <c r="T12" s="49">
        <v>0.53600914792080201</v>
      </c>
      <c r="U12" s="49">
        <v>0.53600930773579603</v>
      </c>
      <c r="V12" s="49">
        <v>0.53600948963101702</v>
      </c>
      <c r="W12" s="49">
        <v>0.53600969632462403</v>
      </c>
      <c r="X12" s="49">
        <v>0.53600993072117098</v>
      </c>
      <c r="Y12" s="49">
        <v>0.53601019584698095</v>
      </c>
      <c r="Z12" s="49">
        <v>0.53601049473436202</v>
      </c>
      <c r="AA12" s="49">
        <v>0.53601083022715201</v>
      </c>
      <c r="AB12" s="49">
        <v>0.53601120466707497</v>
      </c>
      <c r="AC12" s="49">
        <v>0.53601161939981201</v>
      </c>
      <c r="AD12" s="49">
        <v>0.53601207401027295</v>
      </c>
      <c r="AE12" s="49">
        <v>0.53601256515236595</v>
      </c>
      <c r="AF12" s="49">
        <v>0.53601308477481102</v>
      </c>
      <c r="AG12" s="49">
        <v>0.536013617452191</v>
      </c>
      <c r="AH12" s="49">
        <v>0.53601413640234097</v>
      </c>
      <c r="AI12" s="49">
        <v>0.53601459759931003</v>
      </c>
      <c r="AJ12" s="49">
        <v>0.53601493118281596</v>
      </c>
      <c r="AK12" s="49">
        <v>0.536015029158454</v>
      </c>
      <c r="AL12" s="49">
        <v>0.53601472830509</v>
      </c>
      <c r="AM12" s="49">
        <v>0.53601378756700202</v>
      </c>
      <c r="AN12" s="49">
        <v>0.53601186068320505</v>
      </c>
      <c r="AO12" s="49">
        <v>0.53600846864498797</v>
      </c>
      <c r="AP12" s="49">
        <v>0.53600298458014195</v>
      </c>
      <c r="AQ12" s="49">
        <v>0.53599465703507698</v>
      </c>
      <c r="AR12" s="49">
        <v>0.53598271273068698</v>
      </c>
      <c r="AS12" s="49">
        <v>0.53596657994000596</v>
      </c>
      <c r="AT12" s="49">
        <v>0.53594622472070697</v>
      </c>
      <c r="AU12" s="49">
        <v>0.53592247238581903</v>
      </c>
      <c r="AV12" s="49">
        <v>0.53589706600466502</v>
      </c>
      <c r="AW12" s="49">
        <v>0.53589706600466502</v>
      </c>
      <c r="AX12" s="49">
        <v>0.53589706600466502</v>
      </c>
      <c r="AY12" s="49">
        <v>0.53589706600466502</v>
      </c>
      <c r="AZ12" s="49">
        <v>0.53589706600466502</v>
      </c>
      <c r="BA12" s="49">
        <v>0.53589706600466502</v>
      </c>
      <c r="BB12" s="49">
        <v>0.53589706600466502</v>
      </c>
      <c r="BC12" s="49">
        <v>0.53589706600466502</v>
      </c>
      <c r="BD12" s="49">
        <v>0.53589706600466502</v>
      </c>
      <c r="BE12" s="49">
        <v>0.53589706600466502</v>
      </c>
      <c r="BF12" s="49">
        <v>0.53589706600466502</v>
      </c>
      <c r="BG12" s="49">
        <v>0.53589706600466502</v>
      </c>
      <c r="BH12" s="49">
        <v>0.53589706600466502</v>
      </c>
      <c r="BI12" s="49">
        <v>0.53589706600466502</v>
      </c>
      <c r="BJ12" s="49">
        <v>0.53589706600466502</v>
      </c>
      <c r="BK12" s="49">
        <v>0.53589706600466502</v>
      </c>
      <c r="BL12" s="49">
        <v>0.53589706600466502</v>
      </c>
      <c r="BM12" s="49">
        <v>0.53589706600466502</v>
      </c>
      <c r="BN12" s="49">
        <v>0.53589706600466502</v>
      </c>
      <c r="BO12" s="49">
        <v>0.53589706600466502</v>
      </c>
      <c r="BP12" s="49">
        <v>0.53589706600466502</v>
      </c>
      <c r="BQ12" s="49">
        <v>0.53589706600466502</v>
      </c>
      <c r="BR12" s="49">
        <v>0.53589706600466502</v>
      </c>
      <c r="BS12" s="49">
        <v>0.53589706600466502</v>
      </c>
      <c r="BT12" s="49">
        <v>0.53589706600466502</v>
      </c>
      <c r="BU12" s="49">
        <v>0.53589706600466502</v>
      </c>
      <c r="BV12" s="49">
        <v>0.53589706600466502</v>
      </c>
      <c r="BW12" s="49">
        <v>0.53589706600466502</v>
      </c>
      <c r="BX12" s="49">
        <v>0.53589706600466502</v>
      </c>
      <c r="BY12" s="49">
        <v>0.53589706600466502</v>
      </c>
      <c r="BZ12" s="49">
        <v>0.53589706600466502</v>
      </c>
      <c r="CA12" s="49">
        <v>0.53589706600466502</v>
      </c>
      <c r="CB12" s="49">
        <v>0.53589706600466502</v>
      </c>
      <c r="CC12" s="49">
        <v>0.53589706600466502</v>
      </c>
      <c r="CD12" s="49">
        <v>0.53589706600466502</v>
      </c>
    </row>
    <row r="13" spans="1:82" x14ac:dyDescent="0.25">
      <c r="A13" s="19" t="s">
        <v>44</v>
      </c>
      <c r="B13" s="49">
        <v>0.36609269516301202</v>
      </c>
      <c r="C13" s="49">
        <v>0.36609269599480199</v>
      </c>
      <c r="D13" s="49">
        <v>0.36609269694792801</v>
      </c>
      <c r="E13" s="49">
        <v>0.36609269803994399</v>
      </c>
      <c r="F13" s="49">
        <v>0.36609269929089899</v>
      </c>
      <c r="G13" s="49">
        <v>0.36609270072362998</v>
      </c>
      <c r="H13" s="49">
        <v>0.36609270236415098</v>
      </c>
      <c r="I13" s="49">
        <v>0.366092704242027</v>
      </c>
      <c r="J13" s="49">
        <v>0.36609270639072999</v>
      </c>
      <c r="K13" s="49">
        <v>0.36609270884807599</v>
      </c>
      <c r="L13" s="49">
        <v>0.36609271165660701</v>
      </c>
      <c r="M13" s="49">
        <v>0.366092714863819</v>
      </c>
      <c r="N13" s="49">
        <v>0.36609271852240399</v>
      </c>
      <c r="O13" s="49">
        <v>0.366092722690048</v>
      </c>
      <c r="P13" s="49">
        <v>0.36609272742893501</v>
      </c>
      <c r="Q13" s="49">
        <v>0.36609273280447902</v>
      </c>
      <c r="R13" s="49">
        <v>0.36609273888288402</v>
      </c>
      <c r="S13" s="49">
        <v>0.36609274572700901</v>
      </c>
      <c r="T13" s="49">
        <v>0.36609275338941299</v>
      </c>
      <c r="U13" s="49">
        <v>0.36609276190117102</v>
      </c>
      <c r="V13" s="49">
        <v>0.36609277125427803</v>
      </c>
      <c r="W13" s="49">
        <v>0.36609278137408302</v>
      </c>
      <c r="X13" s="49">
        <v>0.36609279207683298</v>
      </c>
      <c r="Y13" s="49">
        <v>0.36609280300438102</v>
      </c>
      <c r="Z13" s="49">
        <v>0.36609281352455397</v>
      </c>
      <c r="AA13" s="49">
        <v>0.36609282257940001</v>
      </c>
      <c r="AB13" s="49">
        <v>0.36609282845485602</v>
      </c>
      <c r="AC13" s="49">
        <v>0.36609282843199598</v>
      </c>
      <c r="AD13" s="49">
        <v>0.36609281825988899</v>
      </c>
      <c r="AE13" s="49">
        <v>0.36609279136079498</v>
      </c>
      <c r="AF13" s="49">
        <v>0.36609273763517097</v>
      </c>
      <c r="AG13" s="49">
        <v>0.36609264167114502</v>
      </c>
      <c r="AH13" s="49">
        <v>0.36609248007627399</v>
      </c>
      <c r="AI13" s="49">
        <v>0.366092217531655</v>
      </c>
      <c r="AJ13" s="49">
        <v>0.36609180102633598</v>
      </c>
      <c r="AK13" s="49">
        <v>0.36609115158779998</v>
      </c>
      <c r="AL13" s="49">
        <v>0.36609015277007101</v>
      </c>
      <c r="AM13" s="49">
        <v>0.36608863540566999</v>
      </c>
      <c r="AN13" s="49">
        <v>0.366086359133377</v>
      </c>
      <c r="AO13" s="49">
        <v>0.36608299383349402</v>
      </c>
      <c r="AP13" s="49">
        <v>0.366078109572399</v>
      </c>
      <c r="AQ13" s="49">
        <v>0.36607119279412598</v>
      </c>
      <c r="AR13" s="49">
        <v>0.36606171681810001</v>
      </c>
      <c r="AS13" s="49">
        <v>0.36604929474756098</v>
      </c>
      <c r="AT13" s="49">
        <v>0.36603390945354503</v>
      </c>
      <c r="AU13" s="49">
        <v>0.36601613337206002</v>
      </c>
      <c r="AV13" s="49">
        <v>0.36599716842097302</v>
      </c>
      <c r="AW13" s="49">
        <v>0.36599716842097302</v>
      </c>
      <c r="AX13" s="49">
        <v>0.36599716842097302</v>
      </c>
      <c r="AY13" s="49">
        <v>0.36599716842097302</v>
      </c>
      <c r="AZ13" s="49">
        <v>0.36599716842097302</v>
      </c>
      <c r="BA13" s="49">
        <v>0.36599716842097302</v>
      </c>
      <c r="BB13" s="49">
        <v>0.36599716842097302</v>
      </c>
      <c r="BC13" s="49">
        <v>0.36599716842097302</v>
      </c>
      <c r="BD13" s="49">
        <v>0.36599716842097302</v>
      </c>
      <c r="BE13" s="49">
        <v>0.36599716842097302</v>
      </c>
      <c r="BF13" s="49">
        <v>0.36599716842097302</v>
      </c>
      <c r="BG13" s="49">
        <v>0.36599716842097302</v>
      </c>
      <c r="BH13" s="49">
        <v>0.36599716842097302</v>
      </c>
      <c r="BI13" s="49">
        <v>0.36599716842097302</v>
      </c>
      <c r="BJ13" s="49">
        <v>0.36599716842097302</v>
      </c>
      <c r="BK13" s="49">
        <v>0.36599716842097302</v>
      </c>
      <c r="BL13" s="49">
        <v>0.36599716842097302</v>
      </c>
      <c r="BM13" s="49">
        <v>0.36599716842097302</v>
      </c>
      <c r="BN13" s="49">
        <v>0.36599716842097302</v>
      </c>
      <c r="BO13" s="49">
        <v>0.36599716842097302</v>
      </c>
      <c r="BP13" s="49">
        <v>0.36599716842097302</v>
      </c>
      <c r="BQ13" s="49">
        <v>0.36599716842097302</v>
      </c>
      <c r="BR13" s="49">
        <v>0.36599716842097302</v>
      </c>
      <c r="BS13" s="49">
        <v>0.36599716842097302</v>
      </c>
      <c r="BT13" s="49">
        <v>0.36599716842097302</v>
      </c>
      <c r="BU13" s="49">
        <v>0.36599716842097302</v>
      </c>
      <c r="BV13" s="49">
        <v>0.36599716842097302</v>
      </c>
      <c r="BW13" s="49">
        <v>0.36599716842097302</v>
      </c>
      <c r="BX13" s="49">
        <v>0.36599716842097302</v>
      </c>
      <c r="BY13" s="49">
        <v>0.36599716842097302</v>
      </c>
      <c r="BZ13" s="49">
        <v>0.36599716842097302</v>
      </c>
      <c r="CA13" s="49">
        <v>0.36599716842097302</v>
      </c>
      <c r="CB13" s="49">
        <v>0.36599716842097302</v>
      </c>
      <c r="CC13" s="49">
        <v>0.36599716842097302</v>
      </c>
      <c r="CD13" s="49">
        <v>0.36599716842097302</v>
      </c>
    </row>
    <row r="14" spans="1:82" x14ac:dyDescent="0.25">
      <c r="A14" s="19" t="s">
        <v>45</v>
      </c>
      <c r="B14" s="49">
        <v>0.21671625175908599</v>
      </c>
      <c r="C14" s="49">
        <v>0.216716251800886</v>
      </c>
      <c r="D14" s="49">
        <v>0.216716251848659</v>
      </c>
      <c r="E14" s="49">
        <v>0.21671625190322599</v>
      </c>
      <c r="F14" s="49">
        <v>0.216716251965476</v>
      </c>
      <c r="G14" s="49">
        <v>0.21671625203637501</v>
      </c>
      <c r="H14" s="49">
        <v>0.21671625211696599</v>
      </c>
      <c r="I14" s="49">
        <v>0.21671625220830401</v>
      </c>
      <c r="J14" s="49">
        <v>0.216716252311455</v>
      </c>
      <c r="K14" s="49">
        <v>0.21671625242733999</v>
      </c>
      <c r="L14" s="49">
        <v>0.21671625255665899</v>
      </c>
      <c r="M14" s="49">
        <v>0.216716252699578</v>
      </c>
      <c r="N14" s="49">
        <v>0.216716252855398</v>
      </c>
      <c r="O14" s="49">
        <v>0.216716253021942</v>
      </c>
      <c r="P14" s="49">
        <v>0.21671625319464899</v>
      </c>
      <c r="Q14" s="49">
        <v>0.21671625336520101</v>
      </c>
      <c r="R14" s="49">
        <v>0.21671625351933299</v>
      </c>
      <c r="S14" s="49">
        <v>0.216716253633598</v>
      </c>
      <c r="T14" s="49">
        <v>0.21671625367042399</v>
      </c>
      <c r="U14" s="49">
        <v>0.21671625357052601</v>
      </c>
      <c r="V14" s="49">
        <v>0.216716253241478</v>
      </c>
      <c r="W14" s="49">
        <v>0.21671625254041599</v>
      </c>
      <c r="X14" s="49">
        <v>0.216716251247728</v>
      </c>
      <c r="Y14" s="49">
        <v>0.21671624902737099</v>
      </c>
      <c r="Z14" s="49">
        <v>0.21671624536672199</v>
      </c>
      <c r="AA14" s="49">
        <v>0.216716239485815</v>
      </c>
      <c r="AB14" s="49">
        <v>0.21671623019997599</v>
      </c>
      <c r="AC14" s="49">
        <v>0.21671621571274199</v>
      </c>
      <c r="AD14" s="49">
        <v>0.21671619330324601</v>
      </c>
      <c r="AE14" s="49">
        <v>0.21671615885574499</v>
      </c>
      <c r="AF14" s="49">
        <v>0.21671610615248099</v>
      </c>
      <c r="AG14" s="49">
        <v>0.21671602581478899</v>
      </c>
      <c r="AH14" s="49">
        <v>0.21671590372505101</v>
      </c>
      <c r="AI14" s="49">
        <v>0.216715718693195</v>
      </c>
      <c r="AJ14" s="49">
        <v>0.21671543904643301</v>
      </c>
      <c r="AK14" s="49">
        <v>0.216715017737412</v>
      </c>
      <c r="AL14" s="49">
        <v>0.216714385533157</v>
      </c>
      <c r="AM14" s="49">
        <v>0.21671344199244399</v>
      </c>
      <c r="AN14" s="49">
        <v>0.216712044534739</v>
      </c>
      <c r="AO14" s="49">
        <v>0.216709997455555</v>
      </c>
      <c r="AP14" s="49">
        <v>0.216707045983666</v>
      </c>
      <c r="AQ14" s="49">
        <v>0.216702885887332</v>
      </c>
      <c r="AR14" s="49">
        <v>0.21669720525130401</v>
      </c>
      <c r="AS14" s="49">
        <v>0.21668977507282</v>
      </c>
      <c r="AT14" s="49">
        <v>0.21668058551470601</v>
      </c>
      <c r="AU14" s="49">
        <v>0.21666997611873301</v>
      </c>
      <c r="AV14" s="49">
        <v>0.21665865944909801</v>
      </c>
      <c r="AW14" s="49">
        <v>0.21665865944909801</v>
      </c>
      <c r="AX14" s="49">
        <v>0.21665865944909801</v>
      </c>
      <c r="AY14" s="49">
        <v>0.21665865944909801</v>
      </c>
      <c r="AZ14" s="49">
        <v>0.21665865944909801</v>
      </c>
      <c r="BA14" s="49">
        <v>0.21665865944909801</v>
      </c>
      <c r="BB14" s="49">
        <v>0.21665865944909801</v>
      </c>
      <c r="BC14" s="49">
        <v>0.21665865944909801</v>
      </c>
      <c r="BD14" s="49">
        <v>0.21665865944909801</v>
      </c>
      <c r="BE14" s="49">
        <v>0.21665865944909801</v>
      </c>
      <c r="BF14" s="49">
        <v>0.21665865944909801</v>
      </c>
      <c r="BG14" s="49">
        <v>0.21665865944909801</v>
      </c>
      <c r="BH14" s="49">
        <v>0.21665865944909801</v>
      </c>
      <c r="BI14" s="49">
        <v>0.21665865944909801</v>
      </c>
      <c r="BJ14" s="49">
        <v>0.21665865944909801</v>
      </c>
      <c r="BK14" s="49">
        <v>0.21665865944909801</v>
      </c>
      <c r="BL14" s="49">
        <v>0.21665865944909801</v>
      </c>
      <c r="BM14" s="49">
        <v>0.21665865944909801</v>
      </c>
      <c r="BN14" s="49">
        <v>0.21665865944909801</v>
      </c>
      <c r="BO14" s="49">
        <v>0.21665865944909801</v>
      </c>
      <c r="BP14" s="49">
        <v>0.21665865944909801</v>
      </c>
      <c r="BQ14" s="49">
        <v>0.21665865944909801</v>
      </c>
      <c r="BR14" s="49">
        <v>0.21665865944909801</v>
      </c>
      <c r="BS14" s="49">
        <v>0.21665865944909801</v>
      </c>
      <c r="BT14" s="49">
        <v>0.21665865944909801</v>
      </c>
      <c r="BU14" s="49">
        <v>0.21665865944909801</v>
      </c>
      <c r="BV14" s="49">
        <v>0.21665865944909801</v>
      </c>
      <c r="BW14" s="49">
        <v>0.21665865944909801</v>
      </c>
      <c r="BX14" s="49">
        <v>0.21665865944909801</v>
      </c>
      <c r="BY14" s="49">
        <v>0.21665865944909801</v>
      </c>
      <c r="BZ14" s="49">
        <v>0.21665865944909801</v>
      </c>
      <c r="CA14" s="49">
        <v>0.21665865944909801</v>
      </c>
      <c r="CB14" s="49">
        <v>0.21665865944909801</v>
      </c>
      <c r="CC14" s="49">
        <v>0.21665865944909801</v>
      </c>
      <c r="CD14" s="49">
        <v>0.21665865944909801</v>
      </c>
    </row>
    <row r="15" spans="1:82" x14ac:dyDescent="0.25">
      <c r="A15" s="19" t="s">
        <v>46</v>
      </c>
      <c r="B15" s="49">
        <v>0.113412240038746</v>
      </c>
      <c r="C15" s="49">
        <v>0.11341224004044501</v>
      </c>
      <c r="D15" s="49">
        <v>0.11341224004232101</v>
      </c>
      <c r="E15" s="49">
        <v>0.113412240044375</v>
      </c>
      <c r="F15" s="49">
        <v>0.113412240046584</v>
      </c>
      <c r="G15" s="49">
        <v>0.11341224004888199</v>
      </c>
      <c r="H15" s="49">
        <v>0.113412240051169</v>
      </c>
      <c r="I15" s="49">
        <v>0.11341224005328999</v>
      </c>
      <c r="J15" s="49">
        <v>0.113412240054922</v>
      </c>
      <c r="K15" s="49">
        <v>0.11341224005562101</v>
      </c>
      <c r="L15" s="49">
        <v>0.113412240054644</v>
      </c>
      <c r="M15" s="49">
        <v>0.113412240050814</v>
      </c>
      <c r="N15" s="49">
        <v>0.113412240042343</v>
      </c>
      <c r="O15" s="49">
        <v>0.11341224002646701</v>
      </c>
      <c r="P15" s="49">
        <v>0.113412239998956</v>
      </c>
      <c r="Q15" s="49">
        <v>0.113412239953325</v>
      </c>
      <c r="R15" s="49">
        <v>0.113412239879729</v>
      </c>
      <c r="S15" s="49">
        <v>0.113412239763155</v>
      </c>
      <c r="T15" s="49">
        <v>0.113412239580879</v>
      </c>
      <c r="U15" s="49">
        <v>0.113412239298361</v>
      </c>
      <c r="V15" s="49">
        <v>0.113412238863297</v>
      </c>
      <c r="W15" s="49">
        <v>0.11341223819645301</v>
      </c>
      <c r="X15" s="49">
        <v>0.113412237177901</v>
      </c>
      <c r="Y15" s="49">
        <v>0.11341223562613099</v>
      </c>
      <c r="Z15" s="49">
        <v>0.113412233266574</v>
      </c>
      <c r="AA15" s="49">
        <v>0.113412229683962</v>
      </c>
      <c r="AB15" s="49">
        <v>0.113412224250453</v>
      </c>
      <c r="AC15" s="49">
        <v>0.11341221601710599</v>
      </c>
      <c r="AD15" s="49">
        <v>0.113412203550234</v>
      </c>
      <c r="AE15" s="49">
        <v>0.113412184685058</v>
      </c>
      <c r="AF15" s="49">
        <v>0.11341215615551201</v>
      </c>
      <c r="AG15" s="49">
        <v>0.11341211303986801</v>
      </c>
      <c r="AH15" s="49">
        <v>0.113412047934636</v>
      </c>
      <c r="AI15" s="49">
        <v>0.113411949732922</v>
      </c>
      <c r="AJ15" s="49">
        <v>0.11341180183908101</v>
      </c>
      <c r="AK15" s="49">
        <v>0.11341157960772499</v>
      </c>
      <c r="AL15" s="49">
        <v>0.113411246777884</v>
      </c>
      <c r="AM15" s="49">
        <v>0.113410750749265</v>
      </c>
      <c r="AN15" s="49">
        <v>0.113410016859461</v>
      </c>
      <c r="AO15" s="49">
        <v>0.113408942632998</v>
      </c>
      <c r="AP15" s="49">
        <v>0.11340739467041699</v>
      </c>
      <c r="AQ15" s="49">
        <v>0.113405213678675</v>
      </c>
      <c r="AR15" s="49">
        <v>0.113402236345772</v>
      </c>
      <c r="AS15" s="49">
        <v>0.113398342776716</v>
      </c>
      <c r="AT15" s="49">
        <v>0.113393527834804</v>
      </c>
      <c r="AU15" s="49">
        <v>0.113387969320455</v>
      </c>
      <c r="AV15" s="49">
        <v>0.113382040350496</v>
      </c>
      <c r="AW15" s="49">
        <v>0.113382040350496</v>
      </c>
      <c r="AX15" s="49">
        <v>0.113382040350496</v>
      </c>
      <c r="AY15" s="49">
        <v>0.113382040350496</v>
      </c>
      <c r="AZ15" s="49">
        <v>0.113382040350496</v>
      </c>
      <c r="BA15" s="49">
        <v>0.113382040350496</v>
      </c>
      <c r="BB15" s="49">
        <v>0.113382040350496</v>
      </c>
      <c r="BC15" s="49">
        <v>0.113382040350496</v>
      </c>
      <c r="BD15" s="49">
        <v>0.113382040350496</v>
      </c>
      <c r="BE15" s="49">
        <v>0.113382040350496</v>
      </c>
      <c r="BF15" s="49">
        <v>0.113382040350496</v>
      </c>
      <c r="BG15" s="49">
        <v>0.113382040350496</v>
      </c>
      <c r="BH15" s="49">
        <v>0.113382040350496</v>
      </c>
      <c r="BI15" s="49">
        <v>0.113382040350496</v>
      </c>
      <c r="BJ15" s="49">
        <v>0.113382040350496</v>
      </c>
      <c r="BK15" s="49">
        <v>0.113382040350496</v>
      </c>
      <c r="BL15" s="49">
        <v>0.113382040350496</v>
      </c>
      <c r="BM15" s="49">
        <v>0.113382040350496</v>
      </c>
      <c r="BN15" s="49">
        <v>0.113382040350496</v>
      </c>
      <c r="BO15" s="49">
        <v>0.113382040350496</v>
      </c>
      <c r="BP15" s="49">
        <v>0.113382040350496</v>
      </c>
      <c r="BQ15" s="49">
        <v>0.113382040350496</v>
      </c>
      <c r="BR15" s="49">
        <v>0.113382040350496</v>
      </c>
      <c r="BS15" s="49">
        <v>0.113382040350496</v>
      </c>
      <c r="BT15" s="49">
        <v>0.113382040350496</v>
      </c>
      <c r="BU15" s="49">
        <v>0.113382040350496</v>
      </c>
      <c r="BV15" s="49">
        <v>0.113382040350496</v>
      </c>
      <c r="BW15" s="49">
        <v>0.113382040350496</v>
      </c>
      <c r="BX15" s="49">
        <v>0.113382040350496</v>
      </c>
      <c r="BY15" s="49">
        <v>0.113382040350496</v>
      </c>
      <c r="BZ15" s="49">
        <v>0.113382040350496</v>
      </c>
      <c r="CA15" s="49">
        <v>0.113382040350496</v>
      </c>
      <c r="CB15" s="49">
        <v>0.113382040350496</v>
      </c>
      <c r="CC15" s="49">
        <v>0.113382040350496</v>
      </c>
      <c r="CD15" s="49">
        <v>0.113382040350496</v>
      </c>
    </row>
    <row r="16" spans="1:82" x14ac:dyDescent="0.25">
      <c r="A16" s="19" t="s">
        <v>47</v>
      </c>
      <c r="B16" s="49">
        <v>5.3316552936399898E-2</v>
      </c>
      <c r="C16" s="49">
        <v>5.3316552936388803E-2</v>
      </c>
      <c r="D16" s="49">
        <v>5.3316552936344401E-2</v>
      </c>
      <c r="E16" s="49">
        <v>5.3316552936255597E-2</v>
      </c>
      <c r="F16" s="49">
        <v>5.3316552936078003E-2</v>
      </c>
      <c r="G16" s="49">
        <v>5.3316552935767099E-2</v>
      </c>
      <c r="H16" s="49">
        <v>5.3316552935256403E-2</v>
      </c>
      <c r="I16" s="49">
        <v>5.3316552934423701E-2</v>
      </c>
      <c r="J16" s="49">
        <v>5.3316552933102598E-2</v>
      </c>
      <c r="K16" s="49">
        <v>5.3316552931026398E-2</v>
      </c>
      <c r="L16" s="49">
        <v>5.3316552927828997E-2</v>
      </c>
      <c r="M16" s="49">
        <v>5.3316552922877403E-2</v>
      </c>
      <c r="N16" s="49">
        <v>5.3316552915305702E-2</v>
      </c>
      <c r="O16" s="49">
        <v>5.3316552903715002E-2</v>
      </c>
      <c r="P16" s="49">
        <v>5.3316552886073502E-2</v>
      </c>
      <c r="Q16" s="49">
        <v>5.3316552859217201E-2</v>
      </c>
      <c r="R16" s="49">
        <v>5.3316552818449797E-2</v>
      </c>
      <c r="S16" s="49">
        <v>5.3316552756588198E-2</v>
      </c>
      <c r="T16" s="49">
        <v>5.3316552662807701E-2</v>
      </c>
      <c r="U16" s="49">
        <v>5.3316552520754602E-2</v>
      </c>
      <c r="V16" s="49">
        <v>5.3316552305671103E-2</v>
      </c>
      <c r="W16" s="49">
        <v>5.3316551980109303E-2</v>
      </c>
      <c r="X16" s="49">
        <v>5.3316551487481198E-2</v>
      </c>
      <c r="Y16" s="49">
        <v>5.3316550742210603E-2</v>
      </c>
      <c r="Z16" s="49">
        <v>5.3316549614923499E-2</v>
      </c>
      <c r="AA16" s="49">
        <v>5.3316547910065001E-2</v>
      </c>
      <c r="AB16" s="49">
        <v>5.3316545332104899E-2</v>
      </c>
      <c r="AC16" s="49">
        <v>5.3316541434456098E-2</v>
      </c>
      <c r="AD16" s="49">
        <v>5.3316535542557997E-2</v>
      </c>
      <c r="AE16" s="49">
        <v>5.33165266380142E-2</v>
      </c>
      <c r="AF16" s="49">
        <v>5.3316513184542599E-2</v>
      </c>
      <c r="AG16" s="49">
        <v>5.3316492867217E-2</v>
      </c>
      <c r="AH16" s="49">
        <v>5.3316462204067203E-2</v>
      </c>
      <c r="AI16" s="49">
        <v>5.3316415971538203E-2</v>
      </c>
      <c r="AJ16" s="49">
        <v>5.3316346364984397E-2</v>
      </c>
      <c r="AK16" s="49">
        <v>5.3316241794332302E-2</v>
      </c>
      <c r="AL16" s="49">
        <v>5.3316085207255601E-2</v>
      </c>
      <c r="AM16" s="49">
        <v>5.3315851867863397E-2</v>
      </c>
      <c r="AN16" s="49">
        <v>5.3315506665474501E-2</v>
      </c>
      <c r="AO16" s="49">
        <v>5.3315001410347798E-2</v>
      </c>
      <c r="AP16" s="49">
        <v>5.3314273370663703E-2</v>
      </c>
      <c r="AQ16" s="49">
        <v>5.3313247638220297E-2</v>
      </c>
      <c r="AR16" s="49">
        <v>5.3311847415049601E-2</v>
      </c>
      <c r="AS16" s="49">
        <v>5.3310016320384797E-2</v>
      </c>
      <c r="AT16" s="49">
        <v>5.3307751939246598E-2</v>
      </c>
      <c r="AU16" s="49">
        <v>5.3305137883830102E-2</v>
      </c>
      <c r="AV16" s="49">
        <v>5.3302349614869897E-2</v>
      </c>
      <c r="AW16" s="49">
        <v>5.3302349614869897E-2</v>
      </c>
      <c r="AX16" s="49">
        <v>5.3302349614869897E-2</v>
      </c>
      <c r="AY16" s="49">
        <v>5.3302349614869897E-2</v>
      </c>
      <c r="AZ16" s="49">
        <v>5.3302349614869897E-2</v>
      </c>
      <c r="BA16" s="49">
        <v>5.3302349614869897E-2</v>
      </c>
      <c r="BB16" s="49">
        <v>5.3302349614869897E-2</v>
      </c>
      <c r="BC16" s="49">
        <v>5.3302349614869897E-2</v>
      </c>
      <c r="BD16" s="49">
        <v>5.3302349614869897E-2</v>
      </c>
      <c r="BE16" s="49">
        <v>5.3302349614869897E-2</v>
      </c>
      <c r="BF16" s="49">
        <v>5.3302349614869897E-2</v>
      </c>
      <c r="BG16" s="49">
        <v>5.3302349614869897E-2</v>
      </c>
      <c r="BH16" s="49">
        <v>5.3302349614869897E-2</v>
      </c>
      <c r="BI16" s="49">
        <v>5.3302349614869897E-2</v>
      </c>
      <c r="BJ16" s="49">
        <v>5.3302349614869897E-2</v>
      </c>
      <c r="BK16" s="49">
        <v>5.3302349614869897E-2</v>
      </c>
      <c r="BL16" s="49">
        <v>5.3302349614869897E-2</v>
      </c>
      <c r="BM16" s="49">
        <v>5.3302349614869897E-2</v>
      </c>
      <c r="BN16" s="49">
        <v>5.3302349614869897E-2</v>
      </c>
      <c r="BO16" s="49">
        <v>5.3302349614869897E-2</v>
      </c>
      <c r="BP16" s="49">
        <v>5.3302349614869897E-2</v>
      </c>
      <c r="BQ16" s="49">
        <v>5.3302349614869897E-2</v>
      </c>
      <c r="BR16" s="49">
        <v>5.3302349614869897E-2</v>
      </c>
      <c r="BS16" s="49">
        <v>5.3302349614869897E-2</v>
      </c>
      <c r="BT16" s="49">
        <v>5.3302349614869897E-2</v>
      </c>
      <c r="BU16" s="49">
        <v>5.3302349614869897E-2</v>
      </c>
      <c r="BV16" s="49">
        <v>5.3302349614869897E-2</v>
      </c>
      <c r="BW16" s="49">
        <v>5.3302349614869897E-2</v>
      </c>
      <c r="BX16" s="49">
        <v>5.3302349614869897E-2</v>
      </c>
      <c r="BY16" s="49">
        <v>5.3302349614869897E-2</v>
      </c>
      <c r="BZ16" s="49">
        <v>5.3302349614869897E-2</v>
      </c>
      <c r="CA16" s="49">
        <v>5.3302349614869897E-2</v>
      </c>
      <c r="CB16" s="49">
        <v>5.3302349614869897E-2</v>
      </c>
      <c r="CC16" s="49">
        <v>5.3302349614869897E-2</v>
      </c>
      <c r="CD16" s="49">
        <v>5.3302349614869897E-2</v>
      </c>
    </row>
    <row r="17" spans="1:82" x14ac:dyDescent="0.25">
      <c r="A17" s="19" t="s">
        <v>48</v>
      </c>
      <c r="B17" s="49">
        <v>2.28144902353122E-2</v>
      </c>
      <c r="C17" s="49">
        <v>2.28144902352789E-2</v>
      </c>
      <c r="D17" s="49">
        <v>2.2814490235234498E-2</v>
      </c>
      <c r="E17" s="49">
        <v>2.2814490235145701E-2</v>
      </c>
      <c r="F17" s="49">
        <v>2.28144902350347E-2</v>
      </c>
      <c r="G17" s="49">
        <v>2.2814490234845899E-2</v>
      </c>
      <c r="H17" s="49">
        <v>2.2814490234568399E-2</v>
      </c>
      <c r="I17" s="49">
        <v>2.2814490234146501E-2</v>
      </c>
      <c r="J17" s="49">
        <v>2.2814490233502599E-2</v>
      </c>
      <c r="K17" s="49">
        <v>2.2814490232536701E-2</v>
      </c>
      <c r="L17" s="49">
        <v>2.2814490231060101E-2</v>
      </c>
      <c r="M17" s="49">
        <v>2.2814490228828501E-2</v>
      </c>
      <c r="N17" s="49">
        <v>2.2814490225464602E-2</v>
      </c>
      <c r="O17" s="49">
        <v>2.2814490220357499E-2</v>
      </c>
      <c r="P17" s="49">
        <v>2.2814490212630399E-2</v>
      </c>
      <c r="Q17" s="49">
        <v>2.2814490200939699E-2</v>
      </c>
      <c r="R17" s="49">
        <v>2.2814490183276099E-2</v>
      </c>
      <c r="S17" s="49">
        <v>2.2814490156541901E-2</v>
      </c>
      <c r="T17" s="49">
        <v>2.2814490116118701E-2</v>
      </c>
      <c r="U17" s="49">
        <v>2.2814490054989801E-2</v>
      </c>
      <c r="V17" s="49">
        <v>2.2814489962563699E-2</v>
      </c>
      <c r="W17" s="49">
        <v>2.2814489822797799E-2</v>
      </c>
      <c r="X17" s="49">
        <v>2.2814489611466801E-2</v>
      </c>
      <c r="Y17" s="49">
        <v>2.2814489291955699E-2</v>
      </c>
      <c r="Z17" s="49">
        <v>2.28144888088644E-2</v>
      </c>
      <c r="AA17" s="49">
        <v>2.2814488078515299E-2</v>
      </c>
      <c r="AB17" s="49">
        <v>2.2814486974387399E-2</v>
      </c>
      <c r="AC17" s="49">
        <v>2.2814485305366901E-2</v>
      </c>
      <c r="AD17" s="49">
        <v>2.28144827827403E-2</v>
      </c>
      <c r="AE17" s="49">
        <v>2.2814478970656402E-2</v>
      </c>
      <c r="AF17" s="49">
        <v>2.2814473211596499E-2</v>
      </c>
      <c r="AG17" s="49">
        <v>2.2814464514841998E-2</v>
      </c>
      <c r="AH17" s="49">
        <v>2.2814451390185099E-2</v>
      </c>
      <c r="AI17" s="49">
        <v>2.2814431602058399E-2</v>
      </c>
      <c r="AJ17" s="49">
        <v>2.2814401810311601E-2</v>
      </c>
      <c r="AK17" s="49">
        <v>2.2814357054667899E-2</v>
      </c>
      <c r="AL17" s="49">
        <v>2.2814290037231899E-2</v>
      </c>
      <c r="AM17" s="49">
        <v>2.2814190171704898E-2</v>
      </c>
      <c r="AN17" s="49">
        <v>2.2814042431718001E-2</v>
      </c>
      <c r="AO17" s="49">
        <v>2.2813826193401901E-2</v>
      </c>
      <c r="AP17" s="49">
        <v>2.2813514609343302E-2</v>
      </c>
      <c r="AQ17" s="49">
        <v>2.2813075620931E-2</v>
      </c>
      <c r="AR17" s="49">
        <v>2.2812476360833899E-2</v>
      </c>
      <c r="AS17" s="49">
        <v>2.2811692699709101E-2</v>
      </c>
      <c r="AT17" s="49">
        <v>2.28107236040276E-2</v>
      </c>
      <c r="AU17" s="49">
        <v>2.28096048574877E-2</v>
      </c>
      <c r="AV17" s="49">
        <v>2.2808411552321901E-2</v>
      </c>
      <c r="AW17" s="49">
        <v>2.2808411552321901E-2</v>
      </c>
      <c r="AX17" s="49">
        <v>2.2808411552321901E-2</v>
      </c>
      <c r="AY17" s="49">
        <v>2.2808411552321901E-2</v>
      </c>
      <c r="AZ17" s="49">
        <v>2.2808411552321901E-2</v>
      </c>
      <c r="BA17" s="49">
        <v>2.2808411552321901E-2</v>
      </c>
      <c r="BB17" s="49">
        <v>2.2808411552321901E-2</v>
      </c>
      <c r="BC17" s="49">
        <v>2.2808411552321901E-2</v>
      </c>
      <c r="BD17" s="49">
        <v>2.2808411552321901E-2</v>
      </c>
      <c r="BE17" s="49">
        <v>2.2808411552321901E-2</v>
      </c>
      <c r="BF17" s="49">
        <v>2.2808411552321901E-2</v>
      </c>
      <c r="BG17" s="49">
        <v>2.2808411552321901E-2</v>
      </c>
      <c r="BH17" s="49">
        <v>2.2808411552321901E-2</v>
      </c>
      <c r="BI17" s="49">
        <v>2.2808411552321901E-2</v>
      </c>
      <c r="BJ17" s="49">
        <v>2.2808411552321901E-2</v>
      </c>
      <c r="BK17" s="49">
        <v>2.2808411552321901E-2</v>
      </c>
      <c r="BL17" s="49">
        <v>2.2808411552321901E-2</v>
      </c>
      <c r="BM17" s="49">
        <v>2.2808411552321901E-2</v>
      </c>
      <c r="BN17" s="49">
        <v>2.2808411552321901E-2</v>
      </c>
      <c r="BO17" s="49">
        <v>2.2808411552321901E-2</v>
      </c>
      <c r="BP17" s="49">
        <v>2.2808411552321901E-2</v>
      </c>
      <c r="BQ17" s="49">
        <v>2.2808411552321901E-2</v>
      </c>
      <c r="BR17" s="49">
        <v>2.2808411552321901E-2</v>
      </c>
      <c r="BS17" s="49">
        <v>2.2808411552321901E-2</v>
      </c>
      <c r="BT17" s="49">
        <v>2.2808411552321901E-2</v>
      </c>
      <c r="BU17" s="49">
        <v>2.2808411552321901E-2</v>
      </c>
      <c r="BV17" s="49">
        <v>2.2808411552321901E-2</v>
      </c>
      <c r="BW17" s="49">
        <v>2.2808411552321901E-2</v>
      </c>
      <c r="BX17" s="49">
        <v>2.2808411552321901E-2</v>
      </c>
      <c r="BY17" s="49">
        <v>2.2808411552321901E-2</v>
      </c>
      <c r="BZ17" s="49">
        <v>2.2808411552321901E-2</v>
      </c>
      <c r="CA17" s="49">
        <v>2.2808411552321901E-2</v>
      </c>
      <c r="CB17" s="49">
        <v>2.2808411552321901E-2</v>
      </c>
      <c r="CC17" s="49">
        <v>2.2808411552321901E-2</v>
      </c>
      <c r="CD17" s="49">
        <v>2.2808411552321901E-2</v>
      </c>
    </row>
    <row r="18" spans="1:82" x14ac:dyDescent="0.25">
      <c r="A18" s="19" t="s">
        <v>49</v>
      </c>
      <c r="B18" s="49">
        <v>8.9832810368894993E-3</v>
      </c>
      <c r="C18" s="49">
        <v>8.9832810368673001E-3</v>
      </c>
      <c r="D18" s="49">
        <v>8.9832810368450904E-3</v>
      </c>
      <c r="E18" s="49">
        <v>8.9832810368117907E-3</v>
      </c>
      <c r="F18" s="49">
        <v>8.98328103676738E-3</v>
      </c>
      <c r="G18" s="49">
        <v>8.9832810366896592E-3</v>
      </c>
      <c r="H18" s="49">
        <v>8.9832810365786404E-3</v>
      </c>
      <c r="I18" s="49">
        <v>8.9832810364121104E-3</v>
      </c>
      <c r="J18" s="49">
        <v>8.9832810361567504E-3</v>
      </c>
      <c r="K18" s="49">
        <v>8.9832810357792798E-3</v>
      </c>
      <c r="L18" s="49">
        <v>8.9832810351908599E-3</v>
      </c>
      <c r="M18" s="49">
        <v>8.9832810343137802E-3</v>
      </c>
      <c r="N18" s="49">
        <v>8.9832810329815195E-3</v>
      </c>
      <c r="O18" s="49">
        <v>8.9832810309609101E-3</v>
      </c>
      <c r="P18" s="49">
        <v>8.9832810279189008E-3</v>
      </c>
      <c r="Q18" s="49">
        <v>8.9832810233003695E-3</v>
      </c>
      <c r="R18" s="49">
        <v>8.9832810163392694E-3</v>
      </c>
      <c r="S18" s="49">
        <v>8.9832810058032599E-3</v>
      </c>
      <c r="T18" s="49">
        <v>8.98328098988266E-3</v>
      </c>
      <c r="U18" s="49">
        <v>8.9832809657908203E-3</v>
      </c>
      <c r="V18" s="49">
        <v>8.9832809293866108E-3</v>
      </c>
      <c r="W18" s="49">
        <v>8.9832808743306493E-3</v>
      </c>
      <c r="X18" s="49">
        <v>8.9832807910972309E-3</v>
      </c>
      <c r="Y18" s="49">
        <v>8.9832806652645498E-3</v>
      </c>
      <c r="Z18" s="49">
        <v>8.9832804750167305E-3</v>
      </c>
      <c r="AA18" s="49">
        <v>8.9832801873912498E-3</v>
      </c>
      <c r="AB18" s="49">
        <v>8.9832797525835097E-3</v>
      </c>
      <c r="AC18" s="49">
        <v>8.9832790953203699E-3</v>
      </c>
      <c r="AD18" s="49">
        <v>8.9832781019261194E-3</v>
      </c>
      <c r="AE18" s="49">
        <v>8.9832766007602594E-3</v>
      </c>
      <c r="AF18" s="49">
        <v>8.9832743329076904E-3</v>
      </c>
      <c r="AG18" s="49">
        <v>8.9832709082471301E-3</v>
      </c>
      <c r="AH18" s="49">
        <v>8.9832657399591103E-3</v>
      </c>
      <c r="AI18" s="49">
        <v>8.9832579477144795E-3</v>
      </c>
      <c r="AJ18" s="49">
        <v>8.9832462162320308E-3</v>
      </c>
      <c r="AK18" s="49">
        <v>8.9832285922519794E-3</v>
      </c>
      <c r="AL18" s="49">
        <v>8.9832022020064402E-3</v>
      </c>
      <c r="AM18" s="49">
        <v>8.9831628768077803E-3</v>
      </c>
      <c r="AN18" s="49">
        <v>8.9831046995669794E-3</v>
      </c>
      <c r="AO18" s="49">
        <v>8.9830195490136992E-3</v>
      </c>
      <c r="AP18" s="49">
        <v>8.9828968531491197E-3</v>
      </c>
      <c r="AQ18" s="49">
        <v>8.9827239879158895E-3</v>
      </c>
      <c r="AR18" s="49">
        <v>8.9824880108113608E-3</v>
      </c>
      <c r="AS18" s="49">
        <v>8.9821794201583299E-3</v>
      </c>
      <c r="AT18" s="49">
        <v>8.9817978089823391E-3</v>
      </c>
      <c r="AU18" s="49">
        <v>8.9813572681895996E-3</v>
      </c>
      <c r="AV18" s="49">
        <v>8.9808873676711105E-3</v>
      </c>
      <c r="AW18" s="49">
        <v>8.9808873676711105E-3</v>
      </c>
      <c r="AX18" s="49">
        <v>8.9808873676711105E-3</v>
      </c>
      <c r="AY18" s="49">
        <v>8.9808873676711105E-3</v>
      </c>
      <c r="AZ18" s="49">
        <v>8.9808873676711105E-3</v>
      </c>
      <c r="BA18" s="49">
        <v>8.9808873676711105E-3</v>
      </c>
      <c r="BB18" s="49">
        <v>8.9808873676711105E-3</v>
      </c>
      <c r="BC18" s="49">
        <v>8.9808873676711105E-3</v>
      </c>
      <c r="BD18" s="49">
        <v>8.9808873676711105E-3</v>
      </c>
      <c r="BE18" s="49">
        <v>8.9808873676711105E-3</v>
      </c>
      <c r="BF18" s="49">
        <v>8.9808873676711105E-3</v>
      </c>
      <c r="BG18" s="49">
        <v>8.9808873676711105E-3</v>
      </c>
      <c r="BH18" s="49">
        <v>8.9808873676711105E-3</v>
      </c>
      <c r="BI18" s="49">
        <v>8.9808873676711105E-3</v>
      </c>
      <c r="BJ18" s="49">
        <v>8.9808873676711105E-3</v>
      </c>
      <c r="BK18" s="49">
        <v>8.9808873676711105E-3</v>
      </c>
      <c r="BL18" s="49">
        <v>8.9808873676711105E-3</v>
      </c>
      <c r="BM18" s="49">
        <v>8.9808873676711105E-3</v>
      </c>
      <c r="BN18" s="49">
        <v>8.9808873676711105E-3</v>
      </c>
      <c r="BO18" s="49">
        <v>8.9808873676711105E-3</v>
      </c>
      <c r="BP18" s="49">
        <v>8.9808873676711105E-3</v>
      </c>
      <c r="BQ18" s="49">
        <v>8.9808873676711105E-3</v>
      </c>
      <c r="BR18" s="49">
        <v>8.9808873676711105E-3</v>
      </c>
      <c r="BS18" s="49">
        <v>8.9808873676711105E-3</v>
      </c>
      <c r="BT18" s="49">
        <v>8.9808873676711105E-3</v>
      </c>
      <c r="BU18" s="49">
        <v>8.9808873676711105E-3</v>
      </c>
      <c r="BV18" s="49">
        <v>8.9808873676711105E-3</v>
      </c>
      <c r="BW18" s="49">
        <v>8.9808873676711105E-3</v>
      </c>
      <c r="BX18" s="49">
        <v>8.9808873676711105E-3</v>
      </c>
      <c r="BY18" s="49">
        <v>8.9808873676711105E-3</v>
      </c>
      <c r="BZ18" s="49">
        <v>8.9808873676711105E-3</v>
      </c>
      <c r="CA18" s="49">
        <v>8.9808873676711105E-3</v>
      </c>
      <c r="CB18" s="49">
        <v>8.9808873676711105E-3</v>
      </c>
      <c r="CC18" s="49">
        <v>8.9808873676711105E-3</v>
      </c>
      <c r="CD18" s="49">
        <v>8.9808873676711105E-3</v>
      </c>
    </row>
    <row r="19" spans="1:82" x14ac:dyDescent="0.25">
      <c r="A19" s="19" t="s">
        <v>50</v>
      </c>
      <c r="B19" s="49">
        <v>4.9253095942725098E-3</v>
      </c>
      <c r="C19" s="49">
        <v>4.9253095942725098E-3</v>
      </c>
      <c r="D19" s="49">
        <v>4.9253095942614102E-3</v>
      </c>
      <c r="E19" s="49">
        <v>4.9253095942391996E-3</v>
      </c>
      <c r="F19" s="49">
        <v>4.9253095942170004E-3</v>
      </c>
      <c r="G19" s="49">
        <v>4.9253095941725897E-3</v>
      </c>
      <c r="H19" s="49">
        <v>4.9253095941059798E-3</v>
      </c>
      <c r="I19" s="49">
        <v>4.9253095940171602E-3</v>
      </c>
      <c r="J19" s="49">
        <v>4.92530959388393E-3</v>
      </c>
      <c r="K19" s="49">
        <v>4.9253095936618897E-3</v>
      </c>
      <c r="L19" s="49">
        <v>4.9253095933510203E-3</v>
      </c>
      <c r="M19" s="49">
        <v>4.92530959286253E-3</v>
      </c>
      <c r="N19" s="49">
        <v>4.9253095921297802E-3</v>
      </c>
      <c r="O19" s="49">
        <v>4.9253095910306603E-3</v>
      </c>
      <c r="P19" s="49">
        <v>4.9253095893542201E-3</v>
      </c>
      <c r="Q19" s="49">
        <v>4.9253095868340103E-3</v>
      </c>
      <c r="R19" s="49">
        <v>4.92530958301485E-3</v>
      </c>
      <c r="S19" s="49">
        <v>4.9253095772305898E-3</v>
      </c>
      <c r="T19" s="49">
        <v>4.9253095685042299E-3</v>
      </c>
      <c r="U19" s="49">
        <v>4.9253095552925803E-3</v>
      </c>
      <c r="V19" s="49">
        <v>4.9253095353307703E-3</v>
      </c>
      <c r="W19" s="49">
        <v>4.9253095051438002E-3</v>
      </c>
      <c r="X19" s="49">
        <v>4.9253094595136399E-3</v>
      </c>
      <c r="Y19" s="49">
        <v>4.9253093905132798E-3</v>
      </c>
      <c r="Z19" s="49">
        <v>4.9253092862078197E-3</v>
      </c>
      <c r="AA19" s="49">
        <v>4.9253091285006399E-3</v>
      </c>
      <c r="AB19" s="49">
        <v>4.9253088901024498E-3</v>
      </c>
      <c r="AC19" s="49">
        <v>4.92530852973516E-3</v>
      </c>
      <c r="AD19" s="49">
        <v>4.9253079850708498E-3</v>
      </c>
      <c r="AE19" s="49">
        <v>4.92530716199591E-3</v>
      </c>
      <c r="AF19" s="49">
        <v>4.92530591856832E-3</v>
      </c>
      <c r="AG19" s="49">
        <v>4.9253040408703298E-3</v>
      </c>
      <c r="AH19" s="49">
        <v>4.9253012071592802E-3</v>
      </c>
      <c r="AI19" s="49">
        <v>4.9252969347768297E-3</v>
      </c>
      <c r="AJ19" s="49">
        <v>4.9252905025665202E-3</v>
      </c>
      <c r="AK19" s="49">
        <v>4.9252808395738902E-3</v>
      </c>
      <c r="AL19" s="49">
        <v>4.9252663701593296E-3</v>
      </c>
      <c r="AM19" s="49">
        <v>4.9252448086845001E-3</v>
      </c>
      <c r="AN19" s="49">
        <v>4.9252129109000897E-3</v>
      </c>
      <c r="AO19" s="49">
        <v>4.9251662240235002E-3</v>
      </c>
      <c r="AP19" s="49">
        <v>4.9250989515581302E-3</v>
      </c>
      <c r="AQ19" s="49">
        <v>4.9250041719184302E-3</v>
      </c>
      <c r="AR19" s="49">
        <v>4.9248747889141199E-3</v>
      </c>
      <c r="AS19" s="49">
        <v>4.9247055928902696E-3</v>
      </c>
      <c r="AT19" s="49">
        <v>4.9244963607142402E-3</v>
      </c>
      <c r="AU19" s="49">
        <v>4.9242548182504304E-3</v>
      </c>
      <c r="AV19" s="49">
        <v>4.9239971782521997E-3</v>
      </c>
      <c r="AW19" s="49">
        <v>4.9239971782521997E-3</v>
      </c>
      <c r="AX19" s="49">
        <v>4.9239971782521997E-3</v>
      </c>
      <c r="AY19" s="49">
        <v>4.9239971782521997E-3</v>
      </c>
      <c r="AZ19" s="49">
        <v>4.9239971782521997E-3</v>
      </c>
      <c r="BA19" s="49">
        <v>4.9239971782521997E-3</v>
      </c>
      <c r="BB19" s="49">
        <v>4.9239971782521997E-3</v>
      </c>
      <c r="BC19" s="49">
        <v>4.9239971782521997E-3</v>
      </c>
      <c r="BD19" s="49">
        <v>4.9239971782521997E-3</v>
      </c>
      <c r="BE19" s="49">
        <v>4.9239971782521997E-3</v>
      </c>
      <c r="BF19" s="49">
        <v>4.9239971782521997E-3</v>
      </c>
      <c r="BG19" s="49">
        <v>4.9239971782521997E-3</v>
      </c>
      <c r="BH19" s="49">
        <v>4.9239971782521997E-3</v>
      </c>
      <c r="BI19" s="49">
        <v>4.9239971782521997E-3</v>
      </c>
      <c r="BJ19" s="49">
        <v>4.9239971782521997E-3</v>
      </c>
      <c r="BK19" s="49">
        <v>4.9239971782521997E-3</v>
      </c>
      <c r="BL19" s="49">
        <v>4.9239971782521997E-3</v>
      </c>
      <c r="BM19" s="49">
        <v>4.9239971782521997E-3</v>
      </c>
      <c r="BN19" s="49">
        <v>4.9239971782521997E-3</v>
      </c>
      <c r="BO19" s="49">
        <v>4.9239971782521997E-3</v>
      </c>
      <c r="BP19" s="49">
        <v>4.9239971782521997E-3</v>
      </c>
      <c r="BQ19" s="49">
        <v>4.9239971782521997E-3</v>
      </c>
      <c r="BR19" s="49">
        <v>4.9239971782521997E-3</v>
      </c>
      <c r="BS19" s="49">
        <v>4.9239971782521997E-3</v>
      </c>
      <c r="BT19" s="49">
        <v>4.9239971782521997E-3</v>
      </c>
      <c r="BU19" s="49">
        <v>4.9239971782521997E-3</v>
      </c>
      <c r="BV19" s="49">
        <v>4.9239971782521997E-3</v>
      </c>
      <c r="BW19" s="49">
        <v>4.9239971782521997E-3</v>
      </c>
      <c r="BX19" s="49">
        <v>4.9239971782521997E-3</v>
      </c>
      <c r="BY19" s="49">
        <v>4.9239971782521997E-3</v>
      </c>
      <c r="BZ19" s="49">
        <v>4.9239971782521997E-3</v>
      </c>
      <c r="CA19" s="49">
        <v>4.9239971782521997E-3</v>
      </c>
      <c r="CB19" s="49">
        <v>4.9239971782521997E-3</v>
      </c>
      <c r="CC19" s="49">
        <v>4.9239971782521997E-3</v>
      </c>
      <c r="CD19" s="49">
        <v>4.9239971782521997E-3</v>
      </c>
    </row>
  </sheetData>
  <mergeCells count="1">
    <mergeCell ref="A1:CD1"/>
  </mergeCells>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D65936-D777-43DB-86BE-4542D61A5808}">
  <dimension ref="A1:CF86"/>
  <sheetViews>
    <sheetView zoomScale="75" zoomScaleNormal="75" workbookViewId="0">
      <pane xSplit="3" ySplit="2" topLeftCell="D3" activePane="bottomRight" state="frozen"/>
      <selection pane="topRight" activeCell="D1" sqref="D1"/>
      <selection pane="bottomLeft" activeCell="A3" sqref="A3"/>
      <selection pane="bottomRight" activeCell="D35" sqref="D35"/>
    </sheetView>
  </sheetViews>
  <sheetFormatPr defaultRowHeight="15" x14ac:dyDescent="0.25"/>
  <cols>
    <col min="1" max="1" width="9.140625" style="43" customWidth="1"/>
    <col min="2" max="2" width="10.7109375" customWidth="1"/>
    <col min="3" max="3" width="45.42578125" style="43" bestFit="1" customWidth="1"/>
  </cols>
  <sheetData>
    <row r="1" spans="1:84" x14ac:dyDescent="0.25">
      <c r="A1" s="298" t="s">
        <v>109</v>
      </c>
      <c r="B1" s="299"/>
      <c r="C1" s="299"/>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c r="CE1" s="8"/>
      <c r="CF1" s="8"/>
    </row>
    <row r="2" spans="1:84" x14ac:dyDescent="0.25">
      <c r="A2" s="41" t="s">
        <v>111</v>
      </c>
      <c r="B2" s="41" t="s">
        <v>110</v>
      </c>
      <c r="C2" s="41" t="s">
        <v>112</v>
      </c>
      <c r="D2" s="16">
        <v>1970</v>
      </c>
      <c r="E2" s="3">
        <v>1971</v>
      </c>
      <c r="F2" s="3">
        <v>1972</v>
      </c>
      <c r="G2" s="3">
        <v>1973</v>
      </c>
      <c r="H2" s="3">
        <v>1974</v>
      </c>
      <c r="I2" s="3">
        <v>1975</v>
      </c>
      <c r="J2" s="3">
        <v>1976</v>
      </c>
      <c r="K2" s="3">
        <v>1977</v>
      </c>
      <c r="L2" s="3">
        <v>1978</v>
      </c>
      <c r="M2" s="3">
        <v>1979</v>
      </c>
      <c r="N2" s="3">
        <v>1980</v>
      </c>
      <c r="O2" s="3">
        <v>1981</v>
      </c>
      <c r="P2" s="3">
        <v>1982</v>
      </c>
      <c r="Q2" s="3">
        <v>1983</v>
      </c>
      <c r="R2" s="3">
        <v>1984</v>
      </c>
      <c r="S2" s="3">
        <v>1985</v>
      </c>
      <c r="T2" s="3">
        <v>1986</v>
      </c>
      <c r="U2" s="3">
        <v>1987</v>
      </c>
      <c r="V2" s="3">
        <v>1988</v>
      </c>
      <c r="W2" s="3">
        <v>1989</v>
      </c>
      <c r="X2" s="3">
        <v>1990</v>
      </c>
      <c r="Y2" s="3">
        <v>1991</v>
      </c>
      <c r="Z2" s="3">
        <v>1992</v>
      </c>
      <c r="AA2" s="3">
        <v>1993</v>
      </c>
      <c r="AB2" s="3">
        <v>1994</v>
      </c>
      <c r="AC2" s="3">
        <v>1995</v>
      </c>
      <c r="AD2" s="3">
        <v>1996</v>
      </c>
      <c r="AE2" s="3">
        <v>1997</v>
      </c>
      <c r="AF2" s="3">
        <v>1998</v>
      </c>
      <c r="AG2" s="3">
        <v>1999</v>
      </c>
      <c r="AH2" s="3">
        <v>2000</v>
      </c>
      <c r="AI2" s="3">
        <v>2001</v>
      </c>
      <c r="AJ2" s="3">
        <v>2002</v>
      </c>
      <c r="AK2" s="3">
        <v>2003</v>
      </c>
      <c r="AL2" s="3">
        <v>2004</v>
      </c>
      <c r="AM2" s="3">
        <v>2005</v>
      </c>
      <c r="AN2" s="3">
        <v>2006</v>
      </c>
      <c r="AO2" s="3">
        <v>2007</v>
      </c>
      <c r="AP2" s="3">
        <v>2008</v>
      </c>
      <c r="AQ2" s="3">
        <v>2009</v>
      </c>
      <c r="AR2" s="3">
        <v>2010</v>
      </c>
      <c r="AS2" s="3">
        <v>2011</v>
      </c>
      <c r="AT2" s="3">
        <v>2012</v>
      </c>
      <c r="AU2" s="3">
        <v>2013</v>
      </c>
      <c r="AV2" s="3">
        <v>2014</v>
      </c>
      <c r="AW2" s="3">
        <v>2015</v>
      </c>
      <c r="AX2" s="3">
        <v>2016</v>
      </c>
      <c r="AY2" s="3">
        <v>2017</v>
      </c>
      <c r="AZ2" s="3">
        <v>2018</v>
      </c>
      <c r="BA2" s="3">
        <v>2019</v>
      </c>
      <c r="BB2" s="3">
        <v>2020</v>
      </c>
      <c r="BC2" s="3">
        <v>2021</v>
      </c>
      <c r="BD2" s="3">
        <v>2022</v>
      </c>
      <c r="BE2" s="3">
        <v>2023</v>
      </c>
      <c r="BF2" s="3">
        <v>2024</v>
      </c>
      <c r="BG2" s="3">
        <v>2025</v>
      </c>
      <c r="BH2" s="3">
        <v>2026</v>
      </c>
      <c r="BI2" s="3">
        <v>2027</v>
      </c>
      <c r="BJ2" s="3">
        <v>2028</v>
      </c>
      <c r="BK2" s="3">
        <v>2029</v>
      </c>
      <c r="BL2" s="3">
        <v>2030</v>
      </c>
      <c r="BM2" s="3">
        <v>2031</v>
      </c>
      <c r="BN2" s="3">
        <v>2032</v>
      </c>
      <c r="BO2" s="3">
        <v>2033</v>
      </c>
      <c r="BP2" s="3">
        <v>2034</v>
      </c>
      <c r="BQ2" s="3">
        <v>2035</v>
      </c>
      <c r="BR2" s="3">
        <v>2036</v>
      </c>
      <c r="BS2" s="3">
        <v>2037</v>
      </c>
      <c r="BT2" s="3">
        <v>2038</v>
      </c>
      <c r="BU2" s="3">
        <v>2039</v>
      </c>
      <c r="BV2" s="3">
        <v>2040</v>
      </c>
      <c r="BW2" s="3">
        <v>2041</v>
      </c>
      <c r="BX2" s="3">
        <v>2042</v>
      </c>
      <c r="BY2" s="3">
        <v>2043</v>
      </c>
      <c r="BZ2" s="3">
        <v>2044</v>
      </c>
      <c r="CA2" s="3">
        <v>2045</v>
      </c>
      <c r="CB2" s="3">
        <v>2046</v>
      </c>
      <c r="CC2" s="3">
        <v>2047</v>
      </c>
      <c r="CD2" s="3">
        <v>2048</v>
      </c>
      <c r="CE2" s="3">
        <v>2049</v>
      </c>
      <c r="CF2" s="3">
        <v>2050</v>
      </c>
    </row>
    <row r="3" spans="1:84" x14ac:dyDescent="0.25">
      <c r="A3" s="3" t="s">
        <v>31</v>
      </c>
      <c r="B3" s="44" t="s">
        <v>128</v>
      </c>
      <c r="C3" s="3" t="s">
        <v>122</v>
      </c>
      <c r="D3" s="42">
        <v>0</v>
      </c>
      <c r="E3" s="42">
        <v>0</v>
      </c>
      <c r="F3" s="42">
        <v>0</v>
      </c>
      <c r="G3" s="42">
        <v>0</v>
      </c>
      <c r="H3" s="42">
        <v>0</v>
      </c>
      <c r="I3" s="42">
        <v>0</v>
      </c>
      <c r="J3" s="42">
        <v>0</v>
      </c>
      <c r="K3" s="42">
        <v>0</v>
      </c>
      <c r="L3" s="42">
        <v>0</v>
      </c>
      <c r="M3" s="42">
        <v>0</v>
      </c>
      <c r="N3" s="42">
        <v>0</v>
      </c>
      <c r="O3" s="42">
        <v>0</v>
      </c>
      <c r="P3" s="42">
        <v>0</v>
      </c>
      <c r="Q3" s="42">
        <v>0</v>
      </c>
      <c r="R3" s="42">
        <v>0</v>
      </c>
      <c r="S3" s="42">
        <v>0</v>
      </c>
      <c r="T3" s="42">
        <v>0</v>
      </c>
      <c r="U3" s="42">
        <v>0</v>
      </c>
      <c r="V3" s="42">
        <v>0</v>
      </c>
      <c r="W3" s="42">
        <v>0</v>
      </c>
      <c r="X3" s="42">
        <v>0</v>
      </c>
      <c r="Y3" s="42">
        <v>0</v>
      </c>
      <c r="Z3" s="42">
        <v>0</v>
      </c>
      <c r="AA3" s="42">
        <v>0</v>
      </c>
      <c r="AB3" s="42">
        <v>0</v>
      </c>
      <c r="AC3" s="42">
        <v>0</v>
      </c>
      <c r="AD3" s="42">
        <v>0</v>
      </c>
      <c r="AE3" s="42">
        <v>0</v>
      </c>
      <c r="AF3" s="42">
        <v>0</v>
      </c>
      <c r="AG3" s="42">
        <v>0</v>
      </c>
      <c r="AH3" s="42">
        <v>0</v>
      </c>
      <c r="AI3" s="42">
        <v>0</v>
      </c>
      <c r="AJ3" s="42">
        <v>0</v>
      </c>
      <c r="AK3" s="42">
        <v>0</v>
      </c>
      <c r="AL3" s="42">
        <v>0</v>
      </c>
      <c r="AM3" s="42">
        <v>0</v>
      </c>
      <c r="AN3" s="42">
        <v>0</v>
      </c>
      <c r="AO3" s="42">
        <v>0</v>
      </c>
      <c r="AP3" s="42">
        <v>0</v>
      </c>
      <c r="AQ3" s="42">
        <v>0</v>
      </c>
      <c r="AR3" s="42">
        <v>0</v>
      </c>
      <c r="AS3" s="42">
        <v>0</v>
      </c>
      <c r="AT3" s="42">
        <v>0</v>
      </c>
      <c r="AU3" s="42">
        <v>0</v>
      </c>
      <c r="AV3" s="42">
        <v>0</v>
      </c>
      <c r="AW3" s="42">
        <v>0</v>
      </c>
      <c r="AX3" s="42">
        <v>0</v>
      </c>
      <c r="AY3" s="42">
        <v>0</v>
      </c>
      <c r="AZ3" s="42">
        <v>0</v>
      </c>
      <c r="BA3" s="42">
        <v>0</v>
      </c>
      <c r="BB3" s="42">
        <v>0</v>
      </c>
      <c r="BC3" s="42">
        <v>0</v>
      </c>
      <c r="BD3" s="42">
        <v>0</v>
      </c>
      <c r="BE3" s="42">
        <v>0</v>
      </c>
      <c r="BF3" s="42">
        <v>0</v>
      </c>
      <c r="BG3" s="42">
        <v>0</v>
      </c>
      <c r="BH3" s="42">
        <v>0</v>
      </c>
      <c r="BI3" s="42">
        <v>0</v>
      </c>
      <c r="BJ3" s="42">
        <v>0</v>
      </c>
      <c r="BK3" s="42">
        <v>0</v>
      </c>
      <c r="BL3" s="42">
        <v>0</v>
      </c>
      <c r="BM3" s="42">
        <v>0</v>
      </c>
      <c r="BN3" s="42">
        <v>0</v>
      </c>
      <c r="BO3" s="42">
        <v>0</v>
      </c>
      <c r="BP3" s="42">
        <v>0</v>
      </c>
      <c r="BQ3" s="42">
        <v>0</v>
      </c>
      <c r="BR3" s="42">
        <v>0</v>
      </c>
      <c r="BS3" s="42">
        <v>0</v>
      </c>
      <c r="BT3" s="42">
        <v>0</v>
      </c>
      <c r="BU3" s="42">
        <v>0</v>
      </c>
      <c r="BV3" s="42">
        <v>0</v>
      </c>
      <c r="BW3" s="42">
        <v>0</v>
      </c>
      <c r="BX3" s="42">
        <v>0</v>
      </c>
      <c r="BY3" s="42">
        <v>0</v>
      </c>
      <c r="BZ3" s="42">
        <v>0</v>
      </c>
      <c r="CA3" s="42">
        <v>0</v>
      </c>
      <c r="CB3" s="42">
        <v>0</v>
      </c>
      <c r="CC3" s="42">
        <v>0</v>
      </c>
      <c r="CD3" s="42">
        <v>0</v>
      </c>
      <c r="CE3" s="42">
        <v>0</v>
      </c>
      <c r="CF3" s="42">
        <v>0</v>
      </c>
    </row>
    <row r="4" spans="1:84" x14ac:dyDescent="0.25">
      <c r="A4" s="3" t="s">
        <v>31</v>
      </c>
      <c r="B4" s="44" t="s">
        <v>128</v>
      </c>
      <c r="C4" s="3" t="s">
        <v>116</v>
      </c>
      <c r="D4" s="42">
        <v>0</v>
      </c>
      <c r="E4" s="42">
        <v>0</v>
      </c>
      <c r="F4" s="42">
        <v>0</v>
      </c>
      <c r="G4" s="42">
        <v>0</v>
      </c>
      <c r="H4" s="42">
        <v>0</v>
      </c>
      <c r="I4" s="42">
        <v>0</v>
      </c>
      <c r="J4" s="42">
        <v>0</v>
      </c>
      <c r="K4" s="42">
        <v>0</v>
      </c>
      <c r="L4" s="42">
        <v>0</v>
      </c>
      <c r="M4" s="42">
        <v>0</v>
      </c>
      <c r="N4" s="42">
        <v>0</v>
      </c>
      <c r="O4" s="42">
        <v>0</v>
      </c>
      <c r="P4" s="42">
        <v>0</v>
      </c>
      <c r="Q4" s="42">
        <v>0</v>
      </c>
      <c r="R4" s="42">
        <v>0</v>
      </c>
      <c r="S4" s="42">
        <v>0</v>
      </c>
      <c r="T4" s="42">
        <v>0</v>
      </c>
      <c r="U4" s="42">
        <v>0</v>
      </c>
      <c r="V4" s="42">
        <v>0</v>
      </c>
      <c r="W4" s="42">
        <v>0</v>
      </c>
      <c r="X4" s="42">
        <v>0</v>
      </c>
      <c r="Y4" s="42">
        <v>0</v>
      </c>
      <c r="Z4" s="42">
        <v>0</v>
      </c>
      <c r="AA4" s="42">
        <v>0</v>
      </c>
      <c r="AB4" s="42">
        <v>0</v>
      </c>
      <c r="AC4" s="42">
        <v>0</v>
      </c>
      <c r="AD4" s="42">
        <v>0</v>
      </c>
      <c r="AE4" s="42">
        <v>0</v>
      </c>
      <c r="AF4" s="42">
        <v>0</v>
      </c>
      <c r="AG4" s="42">
        <v>0</v>
      </c>
      <c r="AH4" s="42">
        <v>0</v>
      </c>
      <c r="AI4" s="42">
        <v>0</v>
      </c>
      <c r="AJ4" s="42">
        <v>0</v>
      </c>
      <c r="AK4" s="42">
        <v>0</v>
      </c>
      <c r="AL4" s="42">
        <v>0</v>
      </c>
      <c r="AM4" s="42">
        <v>0</v>
      </c>
      <c r="AN4" s="42">
        <v>0</v>
      </c>
      <c r="AO4" s="42">
        <v>0</v>
      </c>
      <c r="AP4" s="42">
        <v>0</v>
      </c>
      <c r="AQ4" s="42">
        <v>0</v>
      </c>
      <c r="AR4" s="42">
        <v>0</v>
      </c>
      <c r="AS4" s="42">
        <v>0</v>
      </c>
      <c r="AT4" s="42">
        <v>0</v>
      </c>
      <c r="AU4" s="42">
        <v>0</v>
      </c>
      <c r="AV4" s="42">
        <v>0</v>
      </c>
      <c r="AW4" s="42">
        <v>0</v>
      </c>
      <c r="AX4" s="42">
        <v>0</v>
      </c>
      <c r="AY4" s="42">
        <v>0</v>
      </c>
      <c r="AZ4" s="42">
        <v>0</v>
      </c>
      <c r="BA4" s="42">
        <v>0</v>
      </c>
      <c r="BB4" s="42">
        <v>0</v>
      </c>
      <c r="BC4" s="42">
        <v>0</v>
      </c>
      <c r="BD4" s="42">
        <v>0</v>
      </c>
      <c r="BE4" s="42">
        <v>0</v>
      </c>
      <c r="BF4" s="42">
        <v>0</v>
      </c>
      <c r="BG4" s="42">
        <v>0</v>
      </c>
      <c r="BH4" s="42">
        <v>0</v>
      </c>
      <c r="BI4" s="42">
        <v>0</v>
      </c>
      <c r="BJ4" s="42">
        <v>0</v>
      </c>
      <c r="BK4" s="42">
        <v>0</v>
      </c>
      <c r="BL4" s="42">
        <v>0</v>
      </c>
      <c r="BM4" s="42">
        <v>0</v>
      </c>
      <c r="BN4" s="42">
        <v>0</v>
      </c>
      <c r="BO4" s="42">
        <v>0</v>
      </c>
      <c r="BP4" s="42">
        <v>0</v>
      </c>
      <c r="BQ4" s="42">
        <v>0</v>
      </c>
      <c r="BR4" s="42">
        <v>0</v>
      </c>
      <c r="BS4" s="42">
        <v>0</v>
      </c>
      <c r="BT4" s="42">
        <v>0</v>
      </c>
      <c r="BU4" s="42">
        <v>0</v>
      </c>
      <c r="BV4" s="42">
        <v>0</v>
      </c>
      <c r="BW4" s="42">
        <v>0</v>
      </c>
      <c r="BX4" s="42">
        <v>0</v>
      </c>
      <c r="BY4" s="42">
        <v>0</v>
      </c>
      <c r="BZ4" s="42">
        <v>0</v>
      </c>
      <c r="CA4" s="42">
        <v>0</v>
      </c>
      <c r="CB4" s="42">
        <v>0</v>
      </c>
      <c r="CC4" s="42">
        <v>0</v>
      </c>
      <c r="CD4" s="42">
        <v>0</v>
      </c>
      <c r="CE4" s="42">
        <v>0</v>
      </c>
      <c r="CF4" s="42">
        <v>0</v>
      </c>
    </row>
    <row r="5" spans="1:84" x14ac:dyDescent="0.25">
      <c r="A5" s="3" t="s">
        <v>31</v>
      </c>
      <c r="B5" s="44" t="s">
        <v>128</v>
      </c>
      <c r="C5" s="3" t="s">
        <v>117</v>
      </c>
      <c r="D5" s="42">
        <v>0</v>
      </c>
      <c r="E5" s="42">
        <v>0</v>
      </c>
      <c r="F5" s="42">
        <v>0</v>
      </c>
      <c r="G5" s="42">
        <v>0</v>
      </c>
      <c r="H5" s="42">
        <v>0</v>
      </c>
      <c r="I5" s="42">
        <v>0</v>
      </c>
      <c r="J5" s="42">
        <v>0</v>
      </c>
      <c r="K5" s="42">
        <v>0</v>
      </c>
      <c r="L5" s="42">
        <v>0</v>
      </c>
      <c r="M5" s="42">
        <v>0</v>
      </c>
      <c r="N5" s="42">
        <v>0</v>
      </c>
      <c r="O5" s="42">
        <v>0</v>
      </c>
      <c r="P5" s="42">
        <v>0</v>
      </c>
      <c r="Q5" s="42">
        <v>0</v>
      </c>
      <c r="R5" s="42">
        <v>0</v>
      </c>
      <c r="S5" s="42">
        <v>0</v>
      </c>
      <c r="T5" s="42">
        <v>0</v>
      </c>
      <c r="U5" s="42">
        <v>0</v>
      </c>
      <c r="V5" s="42">
        <v>0</v>
      </c>
      <c r="W5" s="42">
        <v>0</v>
      </c>
      <c r="X5" s="42">
        <v>0</v>
      </c>
      <c r="Y5" s="42">
        <v>0</v>
      </c>
      <c r="Z5" s="42">
        <v>0</v>
      </c>
      <c r="AA5" s="42">
        <v>0</v>
      </c>
      <c r="AB5" s="42">
        <v>0</v>
      </c>
      <c r="AC5" s="42">
        <v>0</v>
      </c>
      <c r="AD5" s="42">
        <v>0</v>
      </c>
      <c r="AE5" s="42">
        <v>0</v>
      </c>
      <c r="AF5" s="42">
        <v>0</v>
      </c>
      <c r="AG5" s="42">
        <v>0</v>
      </c>
      <c r="AH5" s="42">
        <v>0</v>
      </c>
      <c r="AI5" s="42">
        <v>0</v>
      </c>
      <c r="AJ5" s="42">
        <v>0</v>
      </c>
      <c r="AK5" s="42">
        <v>0</v>
      </c>
      <c r="AL5" s="42">
        <v>0</v>
      </c>
      <c r="AM5" s="42">
        <v>0</v>
      </c>
      <c r="AN5" s="42">
        <v>0</v>
      </c>
      <c r="AO5" s="42">
        <v>0</v>
      </c>
      <c r="AP5" s="42">
        <v>0</v>
      </c>
      <c r="AQ5" s="42">
        <v>0</v>
      </c>
      <c r="AR5" s="42">
        <v>0</v>
      </c>
      <c r="AS5" s="42">
        <v>0</v>
      </c>
      <c r="AT5" s="42">
        <v>0</v>
      </c>
      <c r="AU5" s="42">
        <v>0</v>
      </c>
      <c r="AV5" s="42">
        <v>0</v>
      </c>
      <c r="AW5" s="42">
        <v>0</v>
      </c>
      <c r="AX5" s="42">
        <v>0</v>
      </c>
      <c r="AY5" s="42">
        <v>0</v>
      </c>
      <c r="AZ5" s="42">
        <v>0</v>
      </c>
      <c r="BA5" s="42">
        <v>0</v>
      </c>
      <c r="BB5" s="42">
        <v>0</v>
      </c>
      <c r="BC5" s="42">
        <v>0</v>
      </c>
      <c r="BD5" s="42">
        <v>0</v>
      </c>
      <c r="BE5" s="42">
        <v>0</v>
      </c>
      <c r="BF5" s="42">
        <v>0</v>
      </c>
      <c r="BG5" s="42">
        <v>0</v>
      </c>
      <c r="BH5" s="42">
        <v>0</v>
      </c>
      <c r="BI5" s="42">
        <v>0</v>
      </c>
      <c r="BJ5" s="42">
        <v>0</v>
      </c>
      <c r="BK5" s="42">
        <v>0</v>
      </c>
      <c r="BL5" s="42">
        <v>0</v>
      </c>
      <c r="BM5" s="42">
        <v>0</v>
      </c>
      <c r="BN5" s="42">
        <v>0</v>
      </c>
      <c r="BO5" s="42">
        <v>0</v>
      </c>
      <c r="BP5" s="42">
        <v>0</v>
      </c>
      <c r="BQ5" s="42">
        <v>0</v>
      </c>
      <c r="BR5" s="42">
        <v>0</v>
      </c>
      <c r="BS5" s="42">
        <v>0</v>
      </c>
      <c r="BT5" s="42">
        <v>0</v>
      </c>
      <c r="BU5" s="42">
        <v>0</v>
      </c>
      <c r="BV5" s="42">
        <v>0</v>
      </c>
      <c r="BW5" s="42">
        <v>0</v>
      </c>
      <c r="BX5" s="42">
        <v>0</v>
      </c>
      <c r="BY5" s="42">
        <v>0</v>
      </c>
      <c r="BZ5" s="42">
        <v>0</v>
      </c>
      <c r="CA5" s="42">
        <v>0</v>
      </c>
      <c r="CB5" s="42">
        <v>0</v>
      </c>
      <c r="CC5" s="42">
        <v>0</v>
      </c>
      <c r="CD5" s="42">
        <v>0</v>
      </c>
      <c r="CE5" s="42">
        <v>0</v>
      </c>
      <c r="CF5" s="42">
        <v>0</v>
      </c>
    </row>
    <row r="6" spans="1:84" x14ac:dyDescent="0.25">
      <c r="A6" s="3" t="s">
        <v>31</v>
      </c>
      <c r="B6" s="44" t="s">
        <v>128</v>
      </c>
      <c r="C6" s="3" t="s">
        <v>121</v>
      </c>
      <c r="D6" s="42">
        <v>0</v>
      </c>
      <c r="E6" s="42">
        <v>0</v>
      </c>
      <c r="F6" s="42">
        <v>0</v>
      </c>
      <c r="G6" s="42">
        <v>0</v>
      </c>
      <c r="H6" s="42">
        <v>0</v>
      </c>
      <c r="I6" s="42">
        <v>0</v>
      </c>
      <c r="J6" s="42">
        <v>0</v>
      </c>
      <c r="K6" s="42">
        <v>0</v>
      </c>
      <c r="L6" s="42">
        <v>0</v>
      </c>
      <c r="M6" s="42">
        <v>0</v>
      </c>
      <c r="N6" s="42">
        <v>0</v>
      </c>
      <c r="O6" s="42">
        <v>0</v>
      </c>
      <c r="P6" s="42">
        <v>0</v>
      </c>
      <c r="Q6" s="42">
        <v>0</v>
      </c>
      <c r="R6" s="42">
        <v>0</v>
      </c>
      <c r="S6" s="42">
        <v>0</v>
      </c>
      <c r="T6" s="42">
        <v>0</v>
      </c>
      <c r="U6" s="42">
        <v>0</v>
      </c>
      <c r="V6" s="42">
        <v>0</v>
      </c>
      <c r="W6" s="42">
        <v>0</v>
      </c>
      <c r="X6" s="42">
        <v>0</v>
      </c>
      <c r="Y6" s="42">
        <v>0</v>
      </c>
      <c r="Z6" s="42">
        <v>0</v>
      </c>
      <c r="AA6" s="42">
        <v>0</v>
      </c>
      <c r="AB6" s="42">
        <v>0</v>
      </c>
      <c r="AC6" s="42">
        <v>0</v>
      </c>
      <c r="AD6" s="42">
        <v>0</v>
      </c>
      <c r="AE6" s="42">
        <v>0</v>
      </c>
      <c r="AF6" s="42">
        <v>0</v>
      </c>
      <c r="AG6" s="42">
        <v>0</v>
      </c>
      <c r="AH6" s="42">
        <v>0</v>
      </c>
      <c r="AI6" s="42">
        <v>0</v>
      </c>
      <c r="AJ6" s="42">
        <v>0</v>
      </c>
      <c r="AK6" s="42">
        <v>0</v>
      </c>
      <c r="AL6" s="42">
        <v>0</v>
      </c>
      <c r="AM6" s="42">
        <v>0</v>
      </c>
      <c r="AN6" s="42">
        <v>0</v>
      </c>
      <c r="AO6" s="42">
        <v>0</v>
      </c>
      <c r="AP6" s="42">
        <v>0</v>
      </c>
      <c r="AQ6" s="42">
        <v>0</v>
      </c>
      <c r="AR6" s="42">
        <v>0</v>
      </c>
      <c r="AS6" s="42">
        <v>0</v>
      </c>
      <c r="AT6" s="42">
        <v>0</v>
      </c>
      <c r="AU6" s="42">
        <v>0</v>
      </c>
      <c r="AV6" s="42">
        <v>0</v>
      </c>
      <c r="AW6" s="42">
        <v>0</v>
      </c>
      <c r="AX6" s="42">
        <v>0</v>
      </c>
      <c r="AY6" s="42">
        <v>0</v>
      </c>
      <c r="AZ6" s="42">
        <v>0</v>
      </c>
      <c r="BA6" s="42">
        <v>0</v>
      </c>
      <c r="BB6" s="42">
        <v>0</v>
      </c>
      <c r="BC6" s="42">
        <v>0</v>
      </c>
      <c r="BD6" s="42">
        <v>0</v>
      </c>
      <c r="BE6" s="42">
        <v>0</v>
      </c>
      <c r="BF6" s="42">
        <v>0</v>
      </c>
      <c r="BG6" s="42">
        <v>0</v>
      </c>
      <c r="BH6" s="42">
        <v>0</v>
      </c>
      <c r="BI6" s="42">
        <v>0</v>
      </c>
      <c r="BJ6" s="42">
        <v>0</v>
      </c>
      <c r="BK6" s="42">
        <v>0</v>
      </c>
      <c r="BL6" s="42">
        <v>0</v>
      </c>
      <c r="BM6" s="42">
        <v>0</v>
      </c>
      <c r="BN6" s="42">
        <v>0</v>
      </c>
      <c r="BO6" s="42">
        <v>0</v>
      </c>
      <c r="BP6" s="42">
        <v>0</v>
      </c>
      <c r="BQ6" s="42">
        <v>0</v>
      </c>
      <c r="BR6" s="42">
        <v>0</v>
      </c>
      <c r="BS6" s="42">
        <v>0</v>
      </c>
      <c r="BT6" s="42">
        <v>0</v>
      </c>
      <c r="BU6" s="42">
        <v>0</v>
      </c>
      <c r="BV6" s="42">
        <v>0</v>
      </c>
      <c r="BW6" s="42">
        <v>0</v>
      </c>
      <c r="BX6" s="42">
        <v>0</v>
      </c>
      <c r="BY6" s="42">
        <v>0</v>
      </c>
      <c r="BZ6" s="42">
        <v>0</v>
      </c>
      <c r="CA6" s="42">
        <v>0</v>
      </c>
      <c r="CB6" s="42">
        <v>0</v>
      </c>
      <c r="CC6" s="42">
        <v>0</v>
      </c>
      <c r="CD6" s="42">
        <v>0</v>
      </c>
      <c r="CE6" s="42">
        <v>0</v>
      </c>
      <c r="CF6" s="42">
        <v>0</v>
      </c>
    </row>
    <row r="7" spans="1:84" x14ac:dyDescent="0.25">
      <c r="A7" s="3" t="s">
        <v>31</v>
      </c>
      <c r="B7" s="44" t="s">
        <v>128</v>
      </c>
      <c r="C7" s="3" t="s">
        <v>118</v>
      </c>
      <c r="D7" s="42">
        <v>0</v>
      </c>
      <c r="E7" s="42">
        <v>0</v>
      </c>
      <c r="F7" s="42">
        <v>0</v>
      </c>
      <c r="G7" s="42">
        <v>0</v>
      </c>
      <c r="H7" s="42">
        <v>0</v>
      </c>
      <c r="I7" s="42">
        <v>0</v>
      </c>
      <c r="J7" s="42">
        <v>0</v>
      </c>
      <c r="K7" s="42">
        <v>0</v>
      </c>
      <c r="L7" s="42">
        <v>0</v>
      </c>
      <c r="M7" s="42">
        <v>0</v>
      </c>
      <c r="N7" s="42">
        <v>0</v>
      </c>
      <c r="O7" s="42">
        <v>0</v>
      </c>
      <c r="P7" s="42">
        <v>0</v>
      </c>
      <c r="Q7" s="42">
        <v>0</v>
      </c>
      <c r="R7" s="42">
        <v>0</v>
      </c>
      <c r="S7" s="42">
        <v>0</v>
      </c>
      <c r="T7" s="42">
        <v>0</v>
      </c>
      <c r="U7" s="42">
        <v>0</v>
      </c>
      <c r="V7" s="42">
        <v>0</v>
      </c>
      <c r="W7" s="42">
        <v>0</v>
      </c>
      <c r="X7" s="42">
        <v>0</v>
      </c>
      <c r="Y7" s="42">
        <v>0</v>
      </c>
      <c r="Z7" s="42">
        <v>0</v>
      </c>
      <c r="AA7" s="42">
        <v>0</v>
      </c>
      <c r="AB7" s="42">
        <v>0</v>
      </c>
      <c r="AC7" s="42">
        <v>0</v>
      </c>
      <c r="AD7" s="42">
        <v>0</v>
      </c>
      <c r="AE7" s="42">
        <v>0</v>
      </c>
      <c r="AF7" s="42">
        <v>0</v>
      </c>
      <c r="AG7" s="42">
        <v>0</v>
      </c>
      <c r="AH7" s="42">
        <v>0</v>
      </c>
      <c r="AI7" s="42">
        <v>0</v>
      </c>
      <c r="AJ7" s="42">
        <v>0</v>
      </c>
      <c r="AK7" s="42">
        <v>0</v>
      </c>
      <c r="AL7" s="42">
        <v>0</v>
      </c>
      <c r="AM7" s="42">
        <v>0</v>
      </c>
      <c r="AN7" s="42">
        <v>0</v>
      </c>
      <c r="AO7" s="42">
        <v>0</v>
      </c>
      <c r="AP7" s="42">
        <v>0</v>
      </c>
      <c r="AQ7" s="42">
        <v>0</v>
      </c>
      <c r="AR7" s="42">
        <v>0</v>
      </c>
      <c r="AS7" s="42">
        <v>0</v>
      </c>
      <c r="AT7" s="42">
        <v>0</v>
      </c>
      <c r="AU7" s="42">
        <v>0</v>
      </c>
      <c r="AV7" s="42">
        <v>0</v>
      </c>
      <c r="AW7" s="42">
        <v>0</v>
      </c>
      <c r="AX7" s="42">
        <v>0</v>
      </c>
      <c r="AY7" s="42">
        <v>0</v>
      </c>
      <c r="AZ7" s="42">
        <v>0</v>
      </c>
      <c r="BA7" s="42">
        <v>0</v>
      </c>
      <c r="BB7" s="42">
        <v>0</v>
      </c>
      <c r="BC7" s="42">
        <v>0</v>
      </c>
      <c r="BD7" s="42">
        <v>0</v>
      </c>
      <c r="BE7" s="42">
        <v>0</v>
      </c>
      <c r="BF7" s="42">
        <v>0</v>
      </c>
      <c r="BG7" s="42">
        <v>0</v>
      </c>
      <c r="BH7" s="42">
        <v>0</v>
      </c>
      <c r="BI7" s="42">
        <v>0</v>
      </c>
      <c r="BJ7" s="42">
        <v>0</v>
      </c>
      <c r="BK7" s="42">
        <v>0</v>
      </c>
      <c r="BL7" s="42">
        <v>0</v>
      </c>
      <c r="BM7" s="42">
        <v>0</v>
      </c>
      <c r="BN7" s="42">
        <v>0</v>
      </c>
      <c r="BO7" s="42">
        <v>0</v>
      </c>
      <c r="BP7" s="42">
        <v>0</v>
      </c>
      <c r="BQ7" s="42">
        <v>0</v>
      </c>
      <c r="BR7" s="42">
        <v>0</v>
      </c>
      <c r="BS7" s="42">
        <v>0</v>
      </c>
      <c r="BT7" s="42">
        <v>0</v>
      </c>
      <c r="BU7" s="42">
        <v>0</v>
      </c>
      <c r="BV7" s="42">
        <v>0</v>
      </c>
      <c r="BW7" s="42">
        <v>0</v>
      </c>
      <c r="BX7" s="42">
        <v>0</v>
      </c>
      <c r="BY7" s="42">
        <v>0</v>
      </c>
      <c r="BZ7" s="42">
        <v>0</v>
      </c>
      <c r="CA7" s="42">
        <v>0</v>
      </c>
      <c r="CB7" s="42">
        <v>0</v>
      </c>
      <c r="CC7" s="42">
        <v>0</v>
      </c>
      <c r="CD7" s="42">
        <v>0</v>
      </c>
      <c r="CE7" s="42">
        <v>0</v>
      </c>
      <c r="CF7" s="42">
        <v>0</v>
      </c>
    </row>
    <row r="8" spans="1:84" x14ac:dyDescent="0.25">
      <c r="A8" s="3" t="s">
        <v>31</v>
      </c>
      <c r="B8" s="44" t="s">
        <v>128</v>
      </c>
      <c r="C8" s="3" t="s">
        <v>119</v>
      </c>
      <c r="D8" s="42">
        <v>0</v>
      </c>
      <c r="E8" s="42">
        <v>0</v>
      </c>
      <c r="F8" s="42">
        <v>0</v>
      </c>
      <c r="G8" s="42">
        <v>0</v>
      </c>
      <c r="H8" s="42">
        <v>0</v>
      </c>
      <c r="I8" s="42">
        <v>0</v>
      </c>
      <c r="J8" s="42">
        <v>0</v>
      </c>
      <c r="K8" s="42">
        <v>0</v>
      </c>
      <c r="L8" s="42">
        <v>0</v>
      </c>
      <c r="M8" s="42">
        <v>0</v>
      </c>
      <c r="N8" s="42">
        <v>0</v>
      </c>
      <c r="O8" s="42">
        <v>0</v>
      </c>
      <c r="P8" s="42">
        <v>0</v>
      </c>
      <c r="Q8" s="42">
        <v>0</v>
      </c>
      <c r="R8" s="42">
        <v>0</v>
      </c>
      <c r="S8" s="42">
        <v>0</v>
      </c>
      <c r="T8" s="42">
        <v>0</v>
      </c>
      <c r="U8" s="42">
        <v>0</v>
      </c>
      <c r="V8" s="42">
        <v>0</v>
      </c>
      <c r="W8" s="42">
        <v>0</v>
      </c>
      <c r="X8" s="42">
        <v>0</v>
      </c>
      <c r="Y8" s="42">
        <v>0</v>
      </c>
      <c r="Z8" s="42">
        <v>0</v>
      </c>
      <c r="AA8" s="42">
        <v>0</v>
      </c>
      <c r="AB8" s="42">
        <v>0</v>
      </c>
      <c r="AC8" s="42">
        <v>0</v>
      </c>
      <c r="AD8" s="42">
        <v>0</v>
      </c>
      <c r="AE8" s="42">
        <v>0</v>
      </c>
      <c r="AF8" s="42">
        <v>0</v>
      </c>
      <c r="AG8" s="42">
        <v>0</v>
      </c>
      <c r="AH8" s="42">
        <v>0</v>
      </c>
      <c r="AI8" s="42">
        <v>0</v>
      </c>
      <c r="AJ8" s="42">
        <v>0</v>
      </c>
      <c r="AK8" s="42">
        <v>0</v>
      </c>
      <c r="AL8" s="42">
        <v>0</v>
      </c>
      <c r="AM8" s="42">
        <v>0</v>
      </c>
      <c r="AN8" s="42">
        <v>0</v>
      </c>
      <c r="AO8" s="42">
        <v>0</v>
      </c>
      <c r="AP8" s="42">
        <v>0</v>
      </c>
      <c r="AQ8" s="42">
        <v>0</v>
      </c>
      <c r="AR8" s="42">
        <v>0</v>
      </c>
      <c r="AS8" s="42">
        <v>0</v>
      </c>
      <c r="AT8" s="42">
        <v>0</v>
      </c>
      <c r="AU8" s="42">
        <v>0</v>
      </c>
      <c r="AV8" s="42">
        <v>0</v>
      </c>
      <c r="AW8" s="42">
        <v>0</v>
      </c>
      <c r="AX8" s="42">
        <v>0</v>
      </c>
      <c r="AY8" s="42">
        <v>0</v>
      </c>
      <c r="AZ8" s="42">
        <v>0</v>
      </c>
      <c r="BA8" s="42">
        <v>0</v>
      </c>
      <c r="BB8" s="42">
        <v>0</v>
      </c>
      <c r="BC8" s="42">
        <v>0</v>
      </c>
      <c r="BD8" s="42">
        <v>0</v>
      </c>
      <c r="BE8" s="42">
        <v>0</v>
      </c>
      <c r="BF8" s="42">
        <v>0</v>
      </c>
      <c r="BG8" s="42">
        <v>0</v>
      </c>
      <c r="BH8" s="42">
        <v>0</v>
      </c>
      <c r="BI8" s="42">
        <v>0</v>
      </c>
      <c r="BJ8" s="42">
        <v>0</v>
      </c>
      <c r="BK8" s="42">
        <v>0</v>
      </c>
      <c r="BL8" s="42">
        <v>0</v>
      </c>
      <c r="BM8" s="42">
        <v>0</v>
      </c>
      <c r="BN8" s="42">
        <v>0</v>
      </c>
      <c r="BO8" s="42">
        <v>0</v>
      </c>
      <c r="BP8" s="42">
        <v>0</v>
      </c>
      <c r="BQ8" s="42">
        <v>0</v>
      </c>
      <c r="BR8" s="42">
        <v>0</v>
      </c>
      <c r="BS8" s="42">
        <v>0</v>
      </c>
      <c r="BT8" s="42">
        <v>0</v>
      </c>
      <c r="BU8" s="42">
        <v>0</v>
      </c>
      <c r="BV8" s="42">
        <v>0</v>
      </c>
      <c r="BW8" s="42">
        <v>0</v>
      </c>
      <c r="BX8" s="42">
        <v>0</v>
      </c>
      <c r="BY8" s="42">
        <v>0</v>
      </c>
      <c r="BZ8" s="42">
        <v>0</v>
      </c>
      <c r="CA8" s="42">
        <v>0</v>
      </c>
      <c r="CB8" s="42">
        <v>0</v>
      </c>
      <c r="CC8" s="42">
        <v>0</v>
      </c>
      <c r="CD8" s="42">
        <v>0</v>
      </c>
      <c r="CE8" s="42">
        <v>0</v>
      </c>
      <c r="CF8" s="42">
        <v>0</v>
      </c>
    </row>
    <row r="9" spans="1:84" x14ac:dyDescent="0.25">
      <c r="A9" s="3" t="s">
        <v>31</v>
      </c>
      <c r="B9" s="44" t="s">
        <v>128</v>
      </c>
      <c r="C9" s="3" t="s">
        <v>120</v>
      </c>
      <c r="D9" s="42">
        <v>0</v>
      </c>
      <c r="E9" s="42">
        <v>0</v>
      </c>
      <c r="F9" s="42">
        <v>0</v>
      </c>
      <c r="G9" s="42">
        <v>0</v>
      </c>
      <c r="H9" s="42">
        <v>0</v>
      </c>
      <c r="I9" s="42">
        <v>0</v>
      </c>
      <c r="J9" s="42">
        <v>0</v>
      </c>
      <c r="K9" s="42">
        <v>0</v>
      </c>
      <c r="L9" s="42">
        <v>0</v>
      </c>
      <c r="M9" s="42">
        <v>0</v>
      </c>
      <c r="N9" s="42">
        <v>0</v>
      </c>
      <c r="O9" s="42">
        <v>0</v>
      </c>
      <c r="P9" s="42">
        <v>0</v>
      </c>
      <c r="Q9" s="42">
        <v>0</v>
      </c>
      <c r="R9" s="42">
        <v>0</v>
      </c>
      <c r="S9" s="42">
        <v>0</v>
      </c>
      <c r="T9" s="42">
        <v>0</v>
      </c>
      <c r="U9" s="42">
        <v>0</v>
      </c>
      <c r="V9" s="42">
        <v>0</v>
      </c>
      <c r="W9" s="42">
        <v>0</v>
      </c>
      <c r="X9" s="42">
        <v>0</v>
      </c>
      <c r="Y9" s="42">
        <v>0</v>
      </c>
      <c r="Z9" s="42">
        <v>0</v>
      </c>
      <c r="AA9" s="42">
        <v>0</v>
      </c>
      <c r="AB9" s="42">
        <v>0</v>
      </c>
      <c r="AC9" s="42">
        <v>0</v>
      </c>
      <c r="AD9" s="42">
        <v>0</v>
      </c>
      <c r="AE9" s="42">
        <v>0</v>
      </c>
      <c r="AF9" s="42">
        <v>0</v>
      </c>
      <c r="AG9" s="42">
        <v>0</v>
      </c>
      <c r="AH9" s="42">
        <v>0</v>
      </c>
      <c r="AI9" s="42">
        <v>0</v>
      </c>
      <c r="AJ9" s="42">
        <v>0</v>
      </c>
      <c r="AK9" s="42">
        <v>0</v>
      </c>
      <c r="AL9" s="42">
        <v>0</v>
      </c>
      <c r="AM9" s="42">
        <v>0</v>
      </c>
      <c r="AN9" s="42">
        <v>0</v>
      </c>
      <c r="AO9" s="42">
        <v>0</v>
      </c>
      <c r="AP9" s="42">
        <v>0</v>
      </c>
      <c r="AQ9" s="42">
        <v>0</v>
      </c>
      <c r="AR9" s="42">
        <v>0</v>
      </c>
      <c r="AS9" s="42">
        <v>0</v>
      </c>
      <c r="AT9" s="42">
        <v>0</v>
      </c>
      <c r="AU9" s="42">
        <v>0</v>
      </c>
      <c r="AV9" s="42">
        <v>0</v>
      </c>
      <c r="AW9" s="42">
        <v>0</v>
      </c>
      <c r="AX9" s="42">
        <v>0</v>
      </c>
      <c r="AY9" s="42">
        <v>0</v>
      </c>
      <c r="AZ9" s="42">
        <v>0</v>
      </c>
      <c r="BA9" s="42">
        <v>0</v>
      </c>
      <c r="BB9" s="42">
        <v>0</v>
      </c>
      <c r="BC9" s="42">
        <v>0</v>
      </c>
      <c r="BD9" s="42">
        <v>0</v>
      </c>
      <c r="BE9" s="42">
        <v>0</v>
      </c>
      <c r="BF9" s="42">
        <v>0</v>
      </c>
      <c r="BG9" s="42">
        <v>0</v>
      </c>
      <c r="BH9" s="42">
        <v>0</v>
      </c>
      <c r="BI9" s="42">
        <v>0</v>
      </c>
      <c r="BJ9" s="42">
        <v>0</v>
      </c>
      <c r="BK9" s="42">
        <v>0</v>
      </c>
      <c r="BL9" s="42">
        <v>0</v>
      </c>
      <c r="BM9" s="42">
        <v>0</v>
      </c>
      <c r="BN9" s="42">
        <v>0</v>
      </c>
      <c r="BO9" s="42">
        <v>0</v>
      </c>
      <c r="BP9" s="42">
        <v>0</v>
      </c>
      <c r="BQ9" s="42">
        <v>0</v>
      </c>
      <c r="BR9" s="42">
        <v>0</v>
      </c>
      <c r="BS9" s="42">
        <v>0</v>
      </c>
      <c r="BT9" s="42">
        <v>0</v>
      </c>
      <c r="BU9" s="42">
        <v>0</v>
      </c>
      <c r="BV9" s="42">
        <v>0</v>
      </c>
      <c r="BW9" s="42">
        <v>0</v>
      </c>
      <c r="BX9" s="42">
        <v>0</v>
      </c>
      <c r="BY9" s="42">
        <v>0</v>
      </c>
      <c r="BZ9" s="42">
        <v>0</v>
      </c>
      <c r="CA9" s="42">
        <v>0</v>
      </c>
      <c r="CB9" s="42">
        <v>0</v>
      </c>
      <c r="CC9" s="42">
        <v>0</v>
      </c>
      <c r="CD9" s="42">
        <v>0</v>
      </c>
      <c r="CE9" s="42">
        <v>0</v>
      </c>
      <c r="CF9" s="42">
        <v>0</v>
      </c>
    </row>
    <row r="10" spans="1:84" x14ac:dyDescent="0.25">
      <c r="A10" s="3" t="s">
        <v>31</v>
      </c>
      <c r="B10" s="3" t="s">
        <v>113</v>
      </c>
      <c r="C10" s="3" t="s">
        <v>122</v>
      </c>
      <c r="D10" s="42">
        <v>0</v>
      </c>
      <c r="E10" s="42">
        <v>0</v>
      </c>
      <c r="F10" s="42">
        <v>0</v>
      </c>
      <c r="G10" s="42">
        <v>0</v>
      </c>
      <c r="H10" s="42">
        <v>0</v>
      </c>
      <c r="I10" s="42">
        <v>0</v>
      </c>
      <c r="J10" s="42">
        <v>0</v>
      </c>
      <c r="K10" s="42">
        <v>0</v>
      </c>
      <c r="L10" s="42">
        <v>0</v>
      </c>
      <c r="M10" s="42">
        <v>0</v>
      </c>
      <c r="N10" s="42">
        <v>0</v>
      </c>
      <c r="O10" s="42">
        <v>0</v>
      </c>
      <c r="P10" s="42">
        <v>0</v>
      </c>
      <c r="Q10" s="42">
        <v>0</v>
      </c>
      <c r="R10" s="42">
        <v>0</v>
      </c>
      <c r="S10" s="42">
        <v>0</v>
      </c>
      <c r="T10" s="42">
        <v>0</v>
      </c>
      <c r="U10" s="42">
        <v>0</v>
      </c>
      <c r="V10" s="42">
        <v>0</v>
      </c>
      <c r="W10" s="42">
        <v>0</v>
      </c>
      <c r="X10" s="42">
        <v>0</v>
      </c>
      <c r="Y10" s="42">
        <v>0</v>
      </c>
      <c r="Z10" s="42">
        <v>0</v>
      </c>
      <c r="AA10" s="42">
        <v>0</v>
      </c>
      <c r="AB10" s="42">
        <v>0</v>
      </c>
      <c r="AC10" s="42">
        <v>0</v>
      </c>
      <c r="AD10" s="42">
        <v>0</v>
      </c>
      <c r="AE10" s="42">
        <v>0</v>
      </c>
      <c r="AF10" s="42">
        <v>0</v>
      </c>
      <c r="AG10" s="42">
        <v>0</v>
      </c>
      <c r="AH10" s="42">
        <v>0</v>
      </c>
      <c r="AI10" s="42">
        <v>0</v>
      </c>
      <c r="AJ10" s="42">
        <v>0</v>
      </c>
      <c r="AK10" s="42">
        <v>0</v>
      </c>
      <c r="AL10" s="42">
        <v>0</v>
      </c>
      <c r="AM10" s="42">
        <v>0</v>
      </c>
      <c r="AN10" s="42">
        <v>0</v>
      </c>
      <c r="AO10" s="42">
        <v>0</v>
      </c>
      <c r="AP10" s="42">
        <v>0</v>
      </c>
      <c r="AQ10" s="42">
        <v>0</v>
      </c>
      <c r="AR10" s="42">
        <v>0</v>
      </c>
      <c r="AS10" s="42">
        <v>0</v>
      </c>
      <c r="AT10" s="42">
        <v>0</v>
      </c>
      <c r="AU10" s="42">
        <v>0</v>
      </c>
      <c r="AV10" s="42">
        <v>0</v>
      </c>
      <c r="AW10" s="42">
        <v>0</v>
      </c>
      <c r="AX10" s="42">
        <v>0</v>
      </c>
      <c r="AY10" s="42">
        <v>0</v>
      </c>
      <c r="AZ10" s="42">
        <v>0</v>
      </c>
      <c r="BA10" s="42">
        <v>0</v>
      </c>
      <c r="BB10" s="42">
        <v>0</v>
      </c>
      <c r="BC10" s="42">
        <v>0</v>
      </c>
      <c r="BD10" s="42">
        <v>0</v>
      </c>
      <c r="BE10" s="42">
        <v>0</v>
      </c>
      <c r="BF10" s="42">
        <v>0</v>
      </c>
      <c r="BG10" s="42">
        <v>0</v>
      </c>
      <c r="BH10" s="42">
        <v>0</v>
      </c>
      <c r="BI10" s="42">
        <v>0</v>
      </c>
      <c r="BJ10" s="42">
        <v>0</v>
      </c>
      <c r="BK10" s="42">
        <v>0</v>
      </c>
      <c r="BL10" s="42">
        <v>0</v>
      </c>
      <c r="BM10" s="42">
        <v>0</v>
      </c>
      <c r="BN10" s="42">
        <v>0</v>
      </c>
      <c r="BO10" s="42">
        <v>0</v>
      </c>
      <c r="BP10" s="42">
        <v>0</v>
      </c>
      <c r="BQ10" s="42">
        <v>0</v>
      </c>
      <c r="BR10" s="42">
        <v>0</v>
      </c>
      <c r="BS10" s="42">
        <v>0</v>
      </c>
      <c r="BT10" s="42">
        <v>0</v>
      </c>
      <c r="BU10" s="42">
        <v>0</v>
      </c>
      <c r="BV10" s="42">
        <v>0</v>
      </c>
      <c r="BW10" s="42">
        <v>0</v>
      </c>
      <c r="BX10" s="42">
        <v>0</v>
      </c>
      <c r="BY10" s="42">
        <v>0</v>
      </c>
      <c r="BZ10" s="42">
        <v>0</v>
      </c>
      <c r="CA10" s="42">
        <v>0</v>
      </c>
      <c r="CB10" s="42">
        <v>0</v>
      </c>
      <c r="CC10" s="42">
        <v>0</v>
      </c>
      <c r="CD10" s="42">
        <v>0</v>
      </c>
      <c r="CE10" s="42">
        <v>0</v>
      </c>
      <c r="CF10" s="42">
        <v>0</v>
      </c>
    </row>
    <row r="11" spans="1:84" x14ac:dyDescent="0.25">
      <c r="A11" s="3" t="s">
        <v>31</v>
      </c>
      <c r="B11" s="3" t="s">
        <v>113</v>
      </c>
      <c r="C11" s="3" t="s">
        <v>116</v>
      </c>
      <c r="D11" s="42">
        <v>0</v>
      </c>
      <c r="E11" s="42">
        <v>0</v>
      </c>
      <c r="F11" s="42">
        <v>0</v>
      </c>
      <c r="G11" s="42">
        <v>0</v>
      </c>
      <c r="H11" s="42">
        <v>0</v>
      </c>
      <c r="I11" s="42">
        <v>0</v>
      </c>
      <c r="J11" s="42">
        <v>0</v>
      </c>
      <c r="K11" s="42">
        <v>0</v>
      </c>
      <c r="L11" s="42">
        <v>0</v>
      </c>
      <c r="M11" s="42">
        <v>0</v>
      </c>
      <c r="N11" s="42">
        <v>0</v>
      </c>
      <c r="O11" s="42">
        <v>0</v>
      </c>
      <c r="P11" s="42">
        <v>0</v>
      </c>
      <c r="Q11" s="42">
        <v>0</v>
      </c>
      <c r="R11" s="42">
        <v>0</v>
      </c>
      <c r="S11" s="42">
        <v>0</v>
      </c>
      <c r="T11" s="42">
        <v>0</v>
      </c>
      <c r="U11" s="42">
        <v>0</v>
      </c>
      <c r="V11" s="42">
        <v>0</v>
      </c>
      <c r="W11" s="42">
        <v>0</v>
      </c>
      <c r="X11" s="42">
        <v>0</v>
      </c>
      <c r="Y11" s="42">
        <v>0</v>
      </c>
      <c r="Z11" s="42">
        <v>0</v>
      </c>
      <c r="AA11" s="42">
        <v>0</v>
      </c>
      <c r="AB11" s="42">
        <v>0</v>
      </c>
      <c r="AC11" s="42">
        <v>0</v>
      </c>
      <c r="AD11" s="42">
        <v>0</v>
      </c>
      <c r="AE11" s="42">
        <v>0</v>
      </c>
      <c r="AF11" s="42">
        <v>0</v>
      </c>
      <c r="AG11" s="42">
        <v>0</v>
      </c>
      <c r="AH11" s="42">
        <v>0</v>
      </c>
      <c r="AI11" s="42">
        <v>0</v>
      </c>
      <c r="AJ11" s="42">
        <v>0</v>
      </c>
      <c r="AK11" s="42">
        <v>0</v>
      </c>
      <c r="AL11" s="42">
        <v>0</v>
      </c>
      <c r="AM11" s="42">
        <v>0</v>
      </c>
      <c r="AN11" s="42">
        <v>0</v>
      </c>
      <c r="AO11" s="42">
        <v>0</v>
      </c>
      <c r="AP11" s="42">
        <v>0</v>
      </c>
      <c r="AQ11" s="42">
        <v>0</v>
      </c>
      <c r="AR11" s="42">
        <v>0</v>
      </c>
      <c r="AS11" s="42">
        <v>0</v>
      </c>
      <c r="AT11" s="42">
        <v>0</v>
      </c>
      <c r="AU11" s="42">
        <v>0</v>
      </c>
      <c r="AV11" s="42">
        <v>0</v>
      </c>
      <c r="AW11" s="42">
        <v>0</v>
      </c>
      <c r="AX11" s="42">
        <v>0</v>
      </c>
      <c r="AY11" s="42">
        <v>0</v>
      </c>
      <c r="AZ11" s="42">
        <v>0</v>
      </c>
      <c r="BA11" s="42">
        <v>0</v>
      </c>
      <c r="BB11" s="42">
        <v>0</v>
      </c>
      <c r="BC11" s="42">
        <v>0</v>
      </c>
      <c r="BD11" s="42">
        <v>0</v>
      </c>
      <c r="BE11" s="42">
        <v>0</v>
      </c>
      <c r="BF11" s="42">
        <v>0</v>
      </c>
      <c r="BG11" s="42">
        <v>0</v>
      </c>
      <c r="BH11" s="42">
        <v>0</v>
      </c>
      <c r="BI11" s="42">
        <v>0</v>
      </c>
      <c r="BJ11" s="42">
        <v>0</v>
      </c>
      <c r="BK11" s="42">
        <v>0</v>
      </c>
      <c r="BL11" s="42">
        <v>0</v>
      </c>
      <c r="BM11" s="42">
        <v>0</v>
      </c>
      <c r="BN11" s="42">
        <v>0</v>
      </c>
      <c r="BO11" s="42">
        <v>0</v>
      </c>
      <c r="BP11" s="42">
        <v>0</v>
      </c>
      <c r="BQ11" s="42">
        <v>0</v>
      </c>
      <c r="BR11" s="42">
        <v>0</v>
      </c>
      <c r="BS11" s="42">
        <v>0</v>
      </c>
      <c r="BT11" s="42">
        <v>0</v>
      </c>
      <c r="BU11" s="42">
        <v>0</v>
      </c>
      <c r="BV11" s="42">
        <v>0</v>
      </c>
      <c r="BW11" s="42">
        <v>0</v>
      </c>
      <c r="BX11" s="42">
        <v>0</v>
      </c>
      <c r="BY11" s="42">
        <v>0</v>
      </c>
      <c r="BZ11" s="42">
        <v>0</v>
      </c>
      <c r="CA11" s="42">
        <v>0</v>
      </c>
      <c r="CB11" s="42">
        <v>0</v>
      </c>
      <c r="CC11" s="42">
        <v>0</v>
      </c>
      <c r="CD11" s="42">
        <v>0</v>
      </c>
      <c r="CE11" s="42">
        <v>0</v>
      </c>
      <c r="CF11" s="42">
        <v>0</v>
      </c>
    </row>
    <row r="12" spans="1:84" x14ac:dyDescent="0.25">
      <c r="A12" s="3" t="s">
        <v>31</v>
      </c>
      <c r="B12" s="3" t="s">
        <v>113</v>
      </c>
      <c r="C12" s="3" t="s">
        <v>117</v>
      </c>
      <c r="D12" s="42">
        <v>0</v>
      </c>
      <c r="E12" s="42">
        <v>0</v>
      </c>
      <c r="F12" s="42">
        <v>0</v>
      </c>
      <c r="G12" s="42">
        <v>0</v>
      </c>
      <c r="H12" s="42">
        <v>0</v>
      </c>
      <c r="I12" s="42">
        <v>0</v>
      </c>
      <c r="J12" s="42">
        <v>0</v>
      </c>
      <c r="K12" s="42">
        <v>0</v>
      </c>
      <c r="L12" s="42">
        <v>0</v>
      </c>
      <c r="M12" s="42">
        <v>0</v>
      </c>
      <c r="N12" s="42">
        <v>0</v>
      </c>
      <c r="O12" s="42">
        <v>0</v>
      </c>
      <c r="P12" s="42">
        <v>0</v>
      </c>
      <c r="Q12" s="42">
        <v>0</v>
      </c>
      <c r="R12" s="42">
        <v>0</v>
      </c>
      <c r="S12" s="42">
        <v>0</v>
      </c>
      <c r="T12" s="42">
        <v>0</v>
      </c>
      <c r="U12" s="42">
        <v>0</v>
      </c>
      <c r="V12" s="42">
        <v>0</v>
      </c>
      <c r="W12" s="42">
        <v>0</v>
      </c>
      <c r="X12" s="42">
        <v>0</v>
      </c>
      <c r="Y12" s="42">
        <v>0</v>
      </c>
      <c r="Z12" s="42">
        <v>0</v>
      </c>
      <c r="AA12" s="42">
        <v>0</v>
      </c>
      <c r="AB12" s="42">
        <v>0</v>
      </c>
      <c r="AC12" s="42">
        <v>0</v>
      </c>
      <c r="AD12" s="42">
        <v>0</v>
      </c>
      <c r="AE12" s="42">
        <v>0</v>
      </c>
      <c r="AF12" s="42">
        <v>0</v>
      </c>
      <c r="AG12" s="42">
        <v>0</v>
      </c>
      <c r="AH12" s="42">
        <v>0</v>
      </c>
      <c r="AI12" s="42">
        <v>0</v>
      </c>
      <c r="AJ12" s="42">
        <v>0</v>
      </c>
      <c r="AK12" s="42">
        <v>0</v>
      </c>
      <c r="AL12" s="42">
        <v>0</v>
      </c>
      <c r="AM12" s="42">
        <v>0</v>
      </c>
      <c r="AN12" s="42">
        <v>0</v>
      </c>
      <c r="AO12" s="42">
        <v>0</v>
      </c>
      <c r="AP12" s="42">
        <v>0</v>
      </c>
      <c r="AQ12" s="42">
        <v>0</v>
      </c>
      <c r="AR12" s="42">
        <v>0</v>
      </c>
      <c r="AS12" s="42">
        <v>0</v>
      </c>
      <c r="AT12" s="42">
        <v>0</v>
      </c>
      <c r="AU12" s="42">
        <v>0</v>
      </c>
      <c r="AV12" s="42">
        <v>0</v>
      </c>
      <c r="AW12" s="42">
        <v>0</v>
      </c>
      <c r="AX12" s="42">
        <v>0</v>
      </c>
      <c r="AY12" s="42">
        <v>0</v>
      </c>
      <c r="AZ12" s="42">
        <v>0</v>
      </c>
      <c r="BA12" s="42">
        <v>0</v>
      </c>
      <c r="BB12" s="42">
        <v>0</v>
      </c>
      <c r="BC12" s="42">
        <v>0</v>
      </c>
      <c r="BD12" s="42">
        <v>0</v>
      </c>
      <c r="BE12" s="42">
        <v>0</v>
      </c>
      <c r="BF12" s="42">
        <v>0</v>
      </c>
      <c r="BG12" s="42">
        <v>0</v>
      </c>
      <c r="BH12" s="42">
        <v>0</v>
      </c>
      <c r="BI12" s="42">
        <v>0</v>
      </c>
      <c r="BJ12" s="42">
        <v>0</v>
      </c>
      <c r="BK12" s="42">
        <v>0</v>
      </c>
      <c r="BL12" s="42">
        <v>0</v>
      </c>
      <c r="BM12" s="42">
        <v>0</v>
      </c>
      <c r="BN12" s="42">
        <v>0</v>
      </c>
      <c r="BO12" s="42">
        <v>0</v>
      </c>
      <c r="BP12" s="42">
        <v>0</v>
      </c>
      <c r="BQ12" s="42">
        <v>0</v>
      </c>
      <c r="BR12" s="42">
        <v>0</v>
      </c>
      <c r="BS12" s="42">
        <v>0</v>
      </c>
      <c r="BT12" s="42">
        <v>0</v>
      </c>
      <c r="BU12" s="42">
        <v>0</v>
      </c>
      <c r="BV12" s="42">
        <v>0</v>
      </c>
      <c r="BW12" s="42">
        <v>0</v>
      </c>
      <c r="BX12" s="42">
        <v>0</v>
      </c>
      <c r="BY12" s="42">
        <v>0</v>
      </c>
      <c r="BZ12" s="42">
        <v>0</v>
      </c>
      <c r="CA12" s="42">
        <v>0</v>
      </c>
      <c r="CB12" s="42">
        <v>0</v>
      </c>
      <c r="CC12" s="42">
        <v>0</v>
      </c>
      <c r="CD12" s="42">
        <v>0</v>
      </c>
      <c r="CE12" s="42">
        <v>0</v>
      </c>
      <c r="CF12" s="42">
        <v>0</v>
      </c>
    </row>
    <row r="13" spans="1:84" x14ac:dyDescent="0.25">
      <c r="A13" s="3" t="s">
        <v>31</v>
      </c>
      <c r="B13" s="3" t="s">
        <v>113</v>
      </c>
      <c r="C13" s="3" t="s">
        <v>121</v>
      </c>
      <c r="D13" s="42">
        <v>0</v>
      </c>
      <c r="E13" s="42">
        <v>0</v>
      </c>
      <c r="F13" s="42">
        <v>0</v>
      </c>
      <c r="G13" s="42">
        <v>0</v>
      </c>
      <c r="H13" s="42">
        <v>0</v>
      </c>
      <c r="I13" s="42">
        <v>0</v>
      </c>
      <c r="J13" s="42">
        <v>0</v>
      </c>
      <c r="K13" s="42">
        <v>0</v>
      </c>
      <c r="L13" s="42">
        <v>0</v>
      </c>
      <c r="M13" s="42">
        <v>0</v>
      </c>
      <c r="N13" s="42">
        <v>0</v>
      </c>
      <c r="O13" s="42">
        <v>0</v>
      </c>
      <c r="P13" s="42">
        <v>0</v>
      </c>
      <c r="Q13" s="42">
        <v>0</v>
      </c>
      <c r="R13" s="42">
        <v>0</v>
      </c>
      <c r="S13" s="42">
        <v>0</v>
      </c>
      <c r="T13" s="42">
        <v>0</v>
      </c>
      <c r="U13" s="42">
        <v>0</v>
      </c>
      <c r="V13" s="42">
        <v>0</v>
      </c>
      <c r="W13" s="42">
        <v>0</v>
      </c>
      <c r="X13" s="42">
        <v>0</v>
      </c>
      <c r="Y13" s="42">
        <v>0</v>
      </c>
      <c r="Z13" s="42">
        <v>0</v>
      </c>
      <c r="AA13" s="42">
        <v>0</v>
      </c>
      <c r="AB13" s="42">
        <v>0</v>
      </c>
      <c r="AC13" s="42">
        <v>0</v>
      </c>
      <c r="AD13" s="42">
        <v>0</v>
      </c>
      <c r="AE13" s="42">
        <v>0</v>
      </c>
      <c r="AF13" s="42">
        <v>0</v>
      </c>
      <c r="AG13" s="42">
        <v>0</v>
      </c>
      <c r="AH13" s="42">
        <v>0</v>
      </c>
      <c r="AI13" s="42">
        <v>0</v>
      </c>
      <c r="AJ13" s="42">
        <v>0</v>
      </c>
      <c r="AK13" s="42">
        <v>0</v>
      </c>
      <c r="AL13" s="42">
        <v>0</v>
      </c>
      <c r="AM13" s="42">
        <v>0</v>
      </c>
      <c r="AN13" s="42">
        <v>0</v>
      </c>
      <c r="AO13" s="42">
        <v>0</v>
      </c>
      <c r="AP13" s="42">
        <v>0</v>
      </c>
      <c r="AQ13" s="42">
        <v>0</v>
      </c>
      <c r="AR13" s="42">
        <v>0</v>
      </c>
      <c r="AS13" s="42">
        <v>0</v>
      </c>
      <c r="AT13" s="42">
        <v>0</v>
      </c>
      <c r="AU13" s="42">
        <v>0</v>
      </c>
      <c r="AV13" s="42">
        <v>0</v>
      </c>
      <c r="AW13" s="42">
        <v>0</v>
      </c>
      <c r="AX13" s="42">
        <v>0</v>
      </c>
      <c r="AY13" s="42">
        <v>0</v>
      </c>
      <c r="AZ13" s="42">
        <v>0</v>
      </c>
      <c r="BA13" s="42">
        <v>0</v>
      </c>
      <c r="BB13" s="42">
        <v>0</v>
      </c>
      <c r="BC13" s="42">
        <v>0</v>
      </c>
      <c r="BD13" s="42">
        <v>0</v>
      </c>
      <c r="BE13" s="42">
        <v>0</v>
      </c>
      <c r="BF13" s="42">
        <v>0</v>
      </c>
      <c r="BG13" s="42">
        <v>0</v>
      </c>
      <c r="BH13" s="42">
        <v>0</v>
      </c>
      <c r="BI13" s="42">
        <v>0</v>
      </c>
      <c r="BJ13" s="42">
        <v>0</v>
      </c>
      <c r="BK13" s="42">
        <v>0</v>
      </c>
      <c r="BL13" s="42">
        <v>0</v>
      </c>
      <c r="BM13" s="42">
        <v>0</v>
      </c>
      <c r="BN13" s="42">
        <v>0</v>
      </c>
      <c r="BO13" s="42">
        <v>0</v>
      </c>
      <c r="BP13" s="42">
        <v>0</v>
      </c>
      <c r="BQ13" s="42">
        <v>0</v>
      </c>
      <c r="BR13" s="42">
        <v>0</v>
      </c>
      <c r="BS13" s="42">
        <v>0</v>
      </c>
      <c r="BT13" s="42">
        <v>0</v>
      </c>
      <c r="BU13" s="42">
        <v>0</v>
      </c>
      <c r="BV13" s="42">
        <v>0</v>
      </c>
      <c r="BW13" s="42">
        <v>0</v>
      </c>
      <c r="BX13" s="42">
        <v>0</v>
      </c>
      <c r="BY13" s="42">
        <v>0</v>
      </c>
      <c r="BZ13" s="42">
        <v>0</v>
      </c>
      <c r="CA13" s="42">
        <v>0</v>
      </c>
      <c r="CB13" s="42">
        <v>0</v>
      </c>
      <c r="CC13" s="42">
        <v>0</v>
      </c>
      <c r="CD13" s="42">
        <v>0</v>
      </c>
      <c r="CE13" s="42">
        <v>0</v>
      </c>
      <c r="CF13" s="42">
        <v>0</v>
      </c>
    </row>
    <row r="14" spans="1:84" x14ac:dyDescent="0.25">
      <c r="A14" s="3" t="s">
        <v>31</v>
      </c>
      <c r="B14" s="3" t="s">
        <v>113</v>
      </c>
      <c r="C14" s="3" t="s">
        <v>118</v>
      </c>
      <c r="D14" s="42">
        <v>0</v>
      </c>
      <c r="E14" s="42">
        <v>0</v>
      </c>
      <c r="F14" s="42">
        <v>0</v>
      </c>
      <c r="G14" s="42">
        <v>0</v>
      </c>
      <c r="H14" s="42">
        <v>0</v>
      </c>
      <c r="I14" s="42">
        <v>0</v>
      </c>
      <c r="J14" s="42">
        <v>0</v>
      </c>
      <c r="K14" s="42">
        <v>0</v>
      </c>
      <c r="L14" s="42">
        <v>0</v>
      </c>
      <c r="M14" s="42">
        <v>0</v>
      </c>
      <c r="N14" s="42">
        <v>0</v>
      </c>
      <c r="O14" s="42">
        <v>0</v>
      </c>
      <c r="P14" s="42">
        <v>0</v>
      </c>
      <c r="Q14" s="42">
        <v>0</v>
      </c>
      <c r="R14" s="42">
        <v>0</v>
      </c>
      <c r="S14" s="42">
        <v>0</v>
      </c>
      <c r="T14" s="42">
        <v>0</v>
      </c>
      <c r="U14" s="42">
        <v>0</v>
      </c>
      <c r="V14" s="42">
        <v>0</v>
      </c>
      <c r="W14" s="42">
        <v>0</v>
      </c>
      <c r="X14" s="42">
        <v>0</v>
      </c>
      <c r="Y14" s="42">
        <v>0</v>
      </c>
      <c r="Z14" s="42">
        <v>0</v>
      </c>
      <c r="AA14" s="42">
        <v>0</v>
      </c>
      <c r="AB14" s="42">
        <v>0</v>
      </c>
      <c r="AC14" s="42">
        <v>0</v>
      </c>
      <c r="AD14" s="42">
        <v>0</v>
      </c>
      <c r="AE14" s="42">
        <v>0</v>
      </c>
      <c r="AF14" s="42">
        <v>0</v>
      </c>
      <c r="AG14" s="42">
        <v>0</v>
      </c>
      <c r="AH14" s="42">
        <v>0</v>
      </c>
      <c r="AI14" s="42">
        <v>0</v>
      </c>
      <c r="AJ14" s="42">
        <v>0</v>
      </c>
      <c r="AK14" s="42">
        <v>0</v>
      </c>
      <c r="AL14" s="42">
        <v>0</v>
      </c>
      <c r="AM14" s="42">
        <v>0</v>
      </c>
      <c r="AN14" s="42">
        <v>0</v>
      </c>
      <c r="AO14" s="42">
        <v>0</v>
      </c>
      <c r="AP14" s="42">
        <v>0</v>
      </c>
      <c r="AQ14" s="42">
        <v>0</v>
      </c>
      <c r="AR14" s="42">
        <v>0</v>
      </c>
      <c r="AS14" s="42">
        <v>0</v>
      </c>
      <c r="AT14" s="42">
        <v>0</v>
      </c>
      <c r="AU14" s="42">
        <v>0</v>
      </c>
      <c r="AV14" s="42">
        <v>0</v>
      </c>
      <c r="AW14" s="42">
        <v>0</v>
      </c>
      <c r="AX14" s="42">
        <v>0</v>
      </c>
      <c r="AY14" s="42">
        <v>0</v>
      </c>
      <c r="AZ14" s="42">
        <v>0</v>
      </c>
      <c r="BA14" s="42">
        <v>0</v>
      </c>
      <c r="BB14" s="42">
        <v>0</v>
      </c>
      <c r="BC14" s="42">
        <v>0</v>
      </c>
      <c r="BD14" s="42">
        <v>0</v>
      </c>
      <c r="BE14" s="42">
        <v>0</v>
      </c>
      <c r="BF14" s="42">
        <v>0</v>
      </c>
      <c r="BG14" s="42">
        <v>0</v>
      </c>
      <c r="BH14" s="42">
        <v>0</v>
      </c>
      <c r="BI14" s="42">
        <v>0</v>
      </c>
      <c r="BJ14" s="42">
        <v>0</v>
      </c>
      <c r="BK14" s="42">
        <v>0</v>
      </c>
      <c r="BL14" s="42">
        <v>0</v>
      </c>
      <c r="BM14" s="42">
        <v>0</v>
      </c>
      <c r="BN14" s="42">
        <v>0</v>
      </c>
      <c r="BO14" s="42">
        <v>0</v>
      </c>
      <c r="BP14" s="42">
        <v>0</v>
      </c>
      <c r="BQ14" s="42">
        <v>0</v>
      </c>
      <c r="BR14" s="42">
        <v>0</v>
      </c>
      <c r="BS14" s="42">
        <v>0</v>
      </c>
      <c r="BT14" s="42">
        <v>0</v>
      </c>
      <c r="BU14" s="42">
        <v>0</v>
      </c>
      <c r="BV14" s="42">
        <v>0</v>
      </c>
      <c r="BW14" s="42">
        <v>0</v>
      </c>
      <c r="BX14" s="42">
        <v>0</v>
      </c>
      <c r="BY14" s="42">
        <v>0</v>
      </c>
      <c r="BZ14" s="42">
        <v>0</v>
      </c>
      <c r="CA14" s="42">
        <v>0</v>
      </c>
      <c r="CB14" s="42">
        <v>0</v>
      </c>
      <c r="CC14" s="42">
        <v>0</v>
      </c>
      <c r="CD14" s="42">
        <v>0</v>
      </c>
      <c r="CE14" s="42">
        <v>0</v>
      </c>
      <c r="CF14" s="42">
        <v>0</v>
      </c>
    </row>
    <row r="15" spans="1:84" x14ac:dyDescent="0.25">
      <c r="A15" s="3" t="s">
        <v>31</v>
      </c>
      <c r="B15" s="3" t="s">
        <v>113</v>
      </c>
      <c r="C15" s="3" t="s">
        <v>119</v>
      </c>
      <c r="D15" s="42">
        <v>0</v>
      </c>
      <c r="E15" s="42">
        <v>0</v>
      </c>
      <c r="F15" s="42">
        <v>0</v>
      </c>
      <c r="G15" s="42">
        <v>0</v>
      </c>
      <c r="H15" s="42">
        <v>0</v>
      </c>
      <c r="I15" s="42">
        <v>0</v>
      </c>
      <c r="J15" s="42">
        <v>0</v>
      </c>
      <c r="K15" s="42">
        <v>0</v>
      </c>
      <c r="L15" s="42">
        <v>0</v>
      </c>
      <c r="M15" s="42">
        <v>0</v>
      </c>
      <c r="N15" s="42">
        <v>0</v>
      </c>
      <c r="O15" s="42">
        <v>0</v>
      </c>
      <c r="P15" s="42">
        <v>0</v>
      </c>
      <c r="Q15" s="42">
        <v>0</v>
      </c>
      <c r="R15" s="42">
        <v>0</v>
      </c>
      <c r="S15" s="42">
        <v>0</v>
      </c>
      <c r="T15" s="42">
        <v>0</v>
      </c>
      <c r="U15" s="42">
        <v>0</v>
      </c>
      <c r="V15" s="42">
        <v>0</v>
      </c>
      <c r="W15" s="42">
        <v>0</v>
      </c>
      <c r="X15" s="42">
        <v>0</v>
      </c>
      <c r="Y15" s="42">
        <v>0</v>
      </c>
      <c r="Z15" s="42">
        <v>0</v>
      </c>
      <c r="AA15" s="42">
        <v>0</v>
      </c>
      <c r="AB15" s="42">
        <v>0</v>
      </c>
      <c r="AC15" s="42">
        <v>0</v>
      </c>
      <c r="AD15" s="42">
        <v>0</v>
      </c>
      <c r="AE15" s="42">
        <v>0</v>
      </c>
      <c r="AF15" s="42">
        <v>0</v>
      </c>
      <c r="AG15" s="42">
        <v>0</v>
      </c>
      <c r="AH15" s="42">
        <v>0</v>
      </c>
      <c r="AI15" s="42">
        <v>0</v>
      </c>
      <c r="AJ15" s="42">
        <v>0</v>
      </c>
      <c r="AK15" s="42">
        <v>0</v>
      </c>
      <c r="AL15" s="42">
        <v>0</v>
      </c>
      <c r="AM15" s="42">
        <v>0</v>
      </c>
      <c r="AN15" s="42">
        <v>0</v>
      </c>
      <c r="AO15" s="42">
        <v>0</v>
      </c>
      <c r="AP15" s="42">
        <v>0</v>
      </c>
      <c r="AQ15" s="42">
        <v>0</v>
      </c>
      <c r="AR15" s="42">
        <v>0</v>
      </c>
      <c r="AS15" s="42">
        <v>0</v>
      </c>
      <c r="AT15" s="42">
        <v>0</v>
      </c>
      <c r="AU15" s="42">
        <v>0</v>
      </c>
      <c r="AV15" s="42">
        <v>0</v>
      </c>
      <c r="AW15" s="42">
        <v>0</v>
      </c>
      <c r="AX15" s="42">
        <v>0</v>
      </c>
      <c r="AY15" s="42">
        <v>0</v>
      </c>
      <c r="AZ15" s="42">
        <v>0</v>
      </c>
      <c r="BA15" s="42">
        <v>0</v>
      </c>
      <c r="BB15" s="42">
        <v>0</v>
      </c>
      <c r="BC15" s="42">
        <v>0</v>
      </c>
      <c r="BD15" s="42">
        <v>0</v>
      </c>
      <c r="BE15" s="42">
        <v>0</v>
      </c>
      <c r="BF15" s="42">
        <v>0</v>
      </c>
      <c r="BG15" s="42">
        <v>0</v>
      </c>
      <c r="BH15" s="42">
        <v>0</v>
      </c>
      <c r="BI15" s="42">
        <v>0</v>
      </c>
      <c r="BJ15" s="42">
        <v>0</v>
      </c>
      <c r="BK15" s="42">
        <v>0</v>
      </c>
      <c r="BL15" s="42">
        <v>0</v>
      </c>
      <c r="BM15" s="42">
        <v>0</v>
      </c>
      <c r="BN15" s="42">
        <v>0</v>
      </c>
      <c r="BO15" s="42">
        <v>0</v>
      </c>
      <c r="BP15" s="42">
        <v>0</v>
      </c>
      <c r="BQ15" s="42">
        <v>0</v>
      </c>
      <c r="BR15" s="42">
        <v>0</v>
      </c>
      <c r="BS15" s="42">
        <v>0</v>
      </c>
      <c r="BT15" s="42">
        <v>0</v>
      </c>
      <c r="BU15" s="42">
        <v>0</v>
      </c>
      <c r="BV15" s="42">
        <v>0</v>
      </c>
      <c r="BW15" s="42">
        <v>0</v>
      </c>
      <c r="BX15" s="42">
        <v>0</v>
      </c>
      <c r="BY15" s="42">
        <v>0</v>
      </c>
      <c r="BZ15" s="42">
        <v>0</v>
      </c>
      <c r="CA15" s="42">
        <v>0</v>
      </c>
      <c r="CB15" s="42">
        <v>0</v>
      </c>
      <c r="CC15" s="42">
        <v>0</v>
      </c>
      <c r="CD15" s="42">
        <v>0</v>
      </c>
      <c r="CE15" s="42">
        <v>0</v>
      </c>
      <c r="CF15" s="42">
        <v>0</v>
      </c>
    </row>
    <row r="16" spans="1:84" x14ac:dyDescent="0.25">
      <c r="A16" s="3" t="s">
        <v>31</v>
      </c>
      <c r="B16" s="3" t="s">
        <v>113</v>
      </c>
      <c r="C16" s="3" t="s">
        <v>120</v>
      </c>
      <c r="D16" s="42">
        <v>0</v>
      </c>
      <c r="E16" s="42">
        <v>0</v>
      </c>
      <c r="F16" s="42">
        <v>0</v>
      </c>
      <c r="G16" s="42">
        <v>0</v>
      </c>
      <c r="H16" s="42">
        <v>0</v>
      </c>
      <c r="I16" s="42">
        <v>0</v>
      </c>
      <c r="J16" s="42">
        <v>0</v>
      </c>
      <c r="K16" s="42">
        <v>0</v>
      </c>
      <c r="L16" s="42">
        <v>0</v>
      </c>
      <c r="M16" s="42">
        <v>0</v>
      </c>
      <c r="N16" s="42">
        <v>0</v>
      </c>
      <c r="O16" s="42">
        <v>0</v>
      </c>
      <c r="P16" s="42">
        <v>0</v>
      </c>
      <c r="Q16" s="42">
        <v>0</v>
      </c>
      <c r="R16" s="42">
        <v>0</v>
      </c>
      <c r="S16" s="42">
        <v>0</v>
      </c>
      <c r="T16" s="42">
        <v>0</v>
      </c>
      <c r="U16" s="42">
        <v>0</v>
      </c>
      <c r="V16" s="42">
        <v>0</v>
      </c>
      <c r="W16" s="42">
        <v>0</v>
      </c>
      <c r="X16" s="42">
        <v>0</v>
      </c>
      <c r="Y16" s="42">
        <v>0</v>
      </c>
      <c r="Z16" s="42">
        <v>0</v>
      </c>
      <c r="AA16" s="42">
        <v>0</v>
      </c>
      <c r="AB16" s="42">
        <v>0</v>
      </c>
      <c r="AC16" s="42">
        <v>0</v>
      </c>
      <c r="AD16" s="42">
        <v>0</v>
      </c>
      <c r="AE16" s="42">
        <v>0</v>
      </c>
      <c r="AF16" s="42">
        <v>0</v>
      </c>
      <c r="AG16" s="42">
        <v>0</v>
      </c>
      <c r="AH16" s="42">
        <v>0</v>
      </c>
      <c r="AI16" s="42">
        <v>0</v>
      </c>
      <c r="AJ16" s="42">
        <v>0</v>
      </c>
      <c r="AK16" s="42">
        <v>0</v>
      </c>
      <c r="AL16" s="42">
        <v>0</v>
      </c>
      <c r="AM16" s="42">
        <v>0</v>
      </c>
      <c r="AN16" s="42">
        <v>0</v>
      </c>
      <c r="AO16" s="42">
        <v>0</v>
      </c>
      <c r="AP16" s="42">
        <v>0</v>
      </c>
      <c r="AQ16" s="42">
        <v>0</v>
      </c>
      <c r="AR16" s="42">
        <v>0</v>
      </c>
      <c r="AS16" s="42">
        <v>0</v>
      </c>
      <c r="AT16" s="42">
        <v>0</v>
      </c>
      <c r="AU16" s="42">
        <v>0</v>
      </c>
      <c r="AV16" s="42">
        <v>0</v>
      </c>
      <c r="AW16" s="42">
        <v>0</v>
      </c>
      <c r="AX16" s="42">
        <v>0</v>
      </c>
      <c r="AY16" s="42">
        <v>0</v>
      </c>
      <c r="AZ16" s="42">
        <v>0</v>
      </c>
      <c r="BA16" s="42">
        <v>0</v>
      </c>
      <c r="BB16" s="42">
        <v>0</v>
      </c>
      <c r="BC16" s="42">
        <v>0</v>
      </c>
      <c r="BD16" s="42">
        <v>0</v>
      </c>
      <c r="BE16" s="42">
        <v>0</v>
      </c>
      <c r="BF16" s="42">
        <v>0</v>
      </c>
      <c r="BG16" s="42">
        <v>0</v>
      </c>
      <c r="BH16" s="42">
        <v>0</v>
      </c>
      <c r="BI16" s="42">
        <v>0</v>
      </c>
      <c r="BJ16" s="42">
        <v>0</v>
      </c>
      <c r="BK16" s="42">
        <v>0</v>
      </c>
      <c r="BL16" s="42">
        <v>0</v>
      </c>
      <c r="BM16" s="42">
        <v>0</v>
      </c>
      <c r="BN16" s="42">
        <v>0</v>
      </c>
      <c r="BO16" s="42">
        <v>0</v>
      </c>
      <c r="BP16" s="42">
        <v>0</v>
      </c>
      <c r="BQ16" s="42">
        <v>0</v>
      </c>
      <c r="BR16" s="42">
        <v>0</v>
      </c>
      <c r="BS16" s="42">
        <v>0</v>
      </c>
      <c r="BT16" s="42">
        <v>0</v>
      </c>
      <c r="BU16" s="42">
        <v>0</v>
      </c>
      <c r="BV16" s="42">
        <v>0</v>
      </c>
      <c r="BW16" s="42">
        <v>0</v>
      </c>
      <c r="BX16" s="42">
        <v>0</v>
      </c>
      <c r="BY16" s="42">
        <v>0</v>
      </c>
      <c r="BZ16" s="42">
        <v>0</v>
      </c>
      <c r="CA16" s="42">
        <v>0</v>
      </c>
      <c r="CB16" s="42">
        <v>0</v>
      </c>
      <c r="CC16" s="42">
        <v>0</v>
      </c>
      <c r="CD16" s="42">
        <v>0</v>
      </c>
      <c r="CE16" s="42">
        <v>0</v>
      </c>
      <c r="CF16" s="42">
        <v>0</v>
      </c>
    </row>
    <row r="17" spans="1:84" x14ac:dyDescent="0.25">
      <c r="A17" s="3" t="s">
        <v>31</v>
      </c>
      <c r="B17" s="3" t="s">
        <v>114</v>
      </c>
      <c r="C17" s="3" t="s">
        <v>122</v>
      </c>
      <c r="D17" s="42">
        <v>0</v>
      </c>
      <c r="E17" s="42">
        <v>0</v>
      </c>
      <c r="F17" s="42">
        <v>0</v>
      </c>
      <c r="G17" s="42">
        <v>0</v>
      </c>
      <c r="H17" s="42">
        <v>0</v>
      </c>
      <c r="I17" s="42">
        <v>0</v>
      </c>
      <c r="J17" s="42">
        <v>0</v>
      </c>
      <c r="K17" s="42">
        <v>0</v>
      </c>
      <c r="L17" s="42">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H17" s="42">
        <v>0</v>
      </c>
      <c r="AI17" s="42">
        <v>0</v>
      </c>
      <c r="AJ17" s="42">
        <v>0</v>
      </c>
      <c r="AK17" s="42">
        <v>0</v>
      </c>
      <c r="AL17" s="42">
        <v>0</v>
      </c>
      <c r="AM17" s="42">
        <v>0</v>
      </c>
      <c r="AN17" s="42">
        <v>0</v>
      </c>
      <c r="AO17" s="42">
        <v>0</v>
      </c>
      <c r="AP17" s="42">
        <v>0</v>
      </c>
      <c r="AQ17" s="42">
        <v>0</v>
      </c>
      <c r="AR17" s="42">
        <v>0</v>
      </c>
      <c r="AS17" s="42">
        <v>0</v>
      </c>
      <c r="AT17" s="42">
        <v>0</v>
      </c>
      <c r="AU17" s="42">
        <v>0</v>
      </c>
      <c r="AV17" s="42">
        <v>0</v>
      </c>
      <c r="AW17" s="42">
        <v>0</v>
      </c>
      <c r="AX17" s="42">
        <v>0</v>
      </c>
      <c r="AY17" s="42">
        <v>0</v>
      </c>
      <c r="AZ17" s="42">
        <v>0</v>
      </c>
      <c r="BA17" s="42">
        <v>0</v>
      </c>
      <c r="BB17" s="42">
        <v>0</v>
      </c>
      <c r="BC17" s="42">
        <v>0</v>
      </c>
      <c r="BD17" s="42">
        <v>0</v>
      </c>
      <c r="BE17" s="42">
        <v>0</v>
      </c>
      <c r="BF17" s="42">
        <v>0</v>
      </c>
      <c r="BG17" s="42">
        <v>0</v>
      </c>
      <c r="BH17" s="42">
        <v>0</v>
      </c>
      <c r="BI17" s="42">
        <v>0</v>
      </c>
      <c r="BJ17" s="42">
        <v>0</v>
      </c>
      <c r="BK17" s="42">
        <v>0</v>
      </c>
      <c r="BL17" s="42">
        <v>0</v>
      </c>
      <c r="BM17" s="42">
        <v>0</v>
      </c>
      <c r="BN17" s="42">
        <v>0</v>
      </c>
      <c r="BO17" s="42">
        <v>0</v>
      </c>
      <c r="BP17" s="42">
        <v>0</v>
      </c>
      <c r="BQ17" s="42">
        <v>0</v>
      </c>
      <c r="BR17" s="42">
        <v>0</v>
      </c>
      <c r="BS17" s="42">
        <v>0</v>
      </c>
      <c r="BT17" s="42">
        <v>0</v>
      </c>
      <c r="BU17" s="42">
        <v>0</v>
      </c>
      <c r="BV17" s="42">
        <v>0</v>
      </c>
      <c r="BW17" s="42">
        <v>0</v>
      </c>
      <c r="BX17" s="42">
        <v>0</v>
      </c>
      <c r="BY17" s="42">
        <v>0</v>
      </c>
      <c r="BZ17" s="42">
        <v>0</v>
      </c>
      <c r="CA17" s="42">
        <v>0</v>
      </c>
      <c r="CB17" s="42">
        <v>0</v>
      </c>
      <c r="CC17" s="42">
        <v>0</v>
      </c>
      <c r="CD17" s="42">
        <v>0</v>
      </c>
      <c r="CE17" s="42">
        <v>0</v>
      </c>
      <c r="CF17" s="42">
        <v>0</v>
      </c>
    </row>
    <row r="18" spans="1:84" x14ac:dyDescent="0.25">
      <c r="A18" s="3" t="s">
        <v>31</v>
      </c>
      <c r="B18" s="3" t="s">
        <v>114</v>
      </c>
      <c r="C18" s="3" t="s">
        <v>116</v>
      </c>
      <c r="D18" s="42">
        <v>0</v>
      </c>
      <c r="E18" s="42">
        <v>0</v>
      </c>
      <c r="F18" s="42">
        <v>0</v>
      </c>
      <c r="G18" s="42">
        <v>0</v>
      </c>
      <c r="H18" s="42">
        <v>0</v>
      </c>
      <c r="I18" s="42">
        <v>0</v>
      </c>
      <c r="J18" s="42">
        <v>0</v>
      </c>
      <c r="K18" s="42">
        <v>0</v>
      </c>
      <c r="L18" s="42">
        <v>0</v>
      </c>
      <c r="M18" s="42">
        <v>0</v>
      </c>
      <c r="N18" s="42">
        <v>0</v>
      </c>
      <c r="O18" s="42">
        <v>0</v>
      </c>
      <c r="P18" s="42">
        <v>0</v>
      </c>
      <c r="Q18" s="42">
        <v>0</v>
      </c>
      <c r="R18" s="42">
        <v>0</v>
      </c>
      <c r="S18" s="42">
        <v>0</v>
      </c>
      <c r="T18" s="42">
        <v>0</v>
      </c>
      <c r="U18" s="42">
        <v>0</v>
      </c>
      <c r="V18" s="42">
        <v>0</v>
      </c>
      <c r="W18" s="42">
        <v>0</v>
      </c>
      <c r="X18" s="42">
        <v>0</v>
      </c>
      <c r="Y18" s="42">
        <v>0</v>
      </c>
      <c r="Z18" s="42">
        <v>0</v>
      </c>
      <c r="AA18" s="42">
        <v>0</v>
      </c>
      <c r="AB18" s="42">
        <v>0</v>
      </c>
      <c r="AC18" s="42">
        <v>0</v>
      </c>
      <c r="AD18" s="42">
        <v>0</v>
      </c>
      <c r="AE18" s="42">
        <v>0</v>
      </c>
      <c r="AF18" s="42">
        <v>0</v>
      </c>
      <c r="AG18" s="42">
        <v>0</v>
      </c>
      <c r="AH18" s="42">
        <v>0</v>
      </c>
      <c r="AI18" s="42">
        <v>0</v>
      </c>
      <c r="AJ18" s="42">
        <v>0</v>
      </c>
      <c r="AK18" s="42">
        <v>0</v>
      </c>
      <c r="AL18" s="42">
        <v>0</v>
      </c>
      <c r="AM18" s="42">
        <v>0</v>
      </c>
      <c r="AN18" s="42">
        <v>0</v>
      </c>
      <c r="AO18" s="42">
        <v>0</v>
      </c>
      <c r="AP18" s="42">
        <v>0</v>
      </c>
      <c r="AQ18" s="42">
        <v>0</v>
      </c>
      <c r="AR18" s="42">
        <v>0</v>
      </c>
      <c r="AS18" s="42">
        <v>0</v>
      </c>
      <c r="AT18" s="42">
        <v>0</v>
      </c>
      <c r="AU18" s="42">
        <v>0</v>
      </c>
      <c r="AV18" s="42">
        <v>0</v>
      </c>
      <c r="AW18" s="42">
        <v>0</v>
      </c>
      <c r="AX18" s="42">
        <v>0</v>
      </c>
      <c r="AY18" s="42">
        <v>0</v>
      </c>
      <c r="AZ18" s="42">
        <v>0</v>
      </c>
      <c r="BA18" s="42">
        <v>0</v>
      </c>
      <c r="BB18" s="42">
        <v>0</v>
      </c>
      <c r="BC18" s="42">
        <v>0</v>
      </c>
      <c r="BD18" s="42">
        <v>0</v>
      </c>
      <c r="BE18" s="42">
        <v>0</v>
      </c>
      <c r="BF18" s="42">
        <v>0</v>
      </c>
      <c r="BG18" s="42">
        <v>0</v>
      </c>
      <c r="BH18" s="42">
        <v>0</v>
      </c>
      <c r="BI18" s="42">
        <v>0</v>
      </c>
      <c r="BJ18" s="42">
        <v>0</v>
      </c>
      <c r="BK18" s="42">
        <v>0</v>
      </c>
      <c r="BL18" s="42">
        <v>0</v>
      </c>
      <c r="BM18" s="42">
        <v>0</v>
      </c>
      <c r="BN18" s="42">
        <v>0</v>
      </c>
      <c r="BO18" s="42">
        <v>0</v>
      </c>
      <c r="BP18" s="42">
        <v>0</v>
      </c>
      <c r="BQ18" s="42">
        <v>0</v>
      </c>
      <c r="BR18" s="42">
        <v>0</v>
      </c>
      <c r="BS18" s="42">
        <v>0</v>
      </c>
      <c r="BT18" s="42">
        <v>0</v>
      </c>
      <c r="BU18" s="42">
        <v>0</v>
      </c>
      <c r="BV18" s="42">
        <v>0</v>
      </c>
      <c r="BW18" s="42">
        <v>0</v>
      </c>
      <c r="BX18" s="42">
        <v>0</v>
      </c>
      <c r="BY18" s="42">
        <v>0</v>
      </c>
      <c r="BZ18" s="42">
        <v>0</v>
      </c>
      <c r="CA18" s="42">
        <v>0</v>
      </c>
      <c r="CB18" s="42">
        <v>0</v>
      </c>
      <c r="CC18" s="42">
        <v>0</v>
      </c>
      <c r="CD18" s="42">
        <v>0</v>
      </c>
      <c r="CE18" s="42">
        <v>0</v>
      </c>
      <c r="CF18" s="42">
        <v>0</v>
      </c>
    </row>
    <row r="19" spans="1:84" x14ac:dyDescent="0.25">
      <c r="A19" s="3" t="s">
        <v>31</v>
      </c>
      <c r="B19" s="3" t="s">
        <v>114</v>
      </c>
      <c r="C19" s="3" t="s">
        <v>117</v>
      </c>
      <c r="D19" s="42">
        <v>0</v>
      </c>
      <c r="E19" s="42">
        <v>0</v>
      </c>
      <c r="F19" s="42">
        <v>0</v>
      </c>
      <c r="G19" s="42">
        <v>0</v>
      </c>
      <c r="H19" s="42">
        <v>0</v>
      </c>
      <c r="I19" s="42">
        <v>0</v>
      </c>
      <c r="J19" s="42">
        <v>0</v>
      </c>
      <c r="K19" s="42">
        <v>0</v>
      </c>
      <c r="L19" s="42">
        <v>0</v>
      </c>
      <c r="M19" s="42">
        <v>0</v>
      </c>
      <c r="N19" s="42">
        <v>0</v>
      </c>
      <c r="O19" s="42">
        <v>0</v>
      </c>
      <c r="P19" s="42">
        <v>0</v>
      </c>
      <c r="Q19" s="42">
        <v>0</v>
      </c>
      <c r="R19" s="42">
        <v>0</v>
      </c>
      <c r="S19" s="42">
        <v>0</v>
      </c>
      <c r="T19" s="42">
        <v>0</v>
      </c>
      <c r="U19" s="42">
        <v>0</v>
      </c>
      <c r="V19" s="42">
        <v>0</v>
      </c>
      <c r="W19" s="42">
        <v>0</v>
      </c>
      <c r="X19" s="42">
        <v>0</v>
      </c>
      <c r="Y19" s="42">
        <v>0</v>
      </c>
      <c r="Z19" s="42">
        <v>0</v>
      </c>
      <c r="AA19" s="42">
        <v>0</v>
      </c>
      <c r="AB19" s="42">
        <v>0</v>
      </c>
      <c r="AC19" s="42">
        <v>0</v>
      </c>
      <c r="AD19" s="42">
        <v>0</v>
      </c>
      <c r="AE19" s="42">
        <v>0</v>
      </c>
      <c r="AF19" s="42">
        <v>0</v>
      </c>
      <c r="AG19" s="42">
        <v>0</v>
      </c>
      <c r="AH19" s="42">
        <v>0</v>
      </c>
      <c r="AI19" s="42">
        <v>0</v>
      </c>
      <c r="AJ19" s="42">
        <v>0</v>
      </c>
      <c r="AK19" s="42">
        <v>0</v>
      </c>
      <c r="AL19" s="42">
        <v>0</v>
      </c>
      <c r="AM19" s="42">
        <v>0</v>
      </c>
      <c r="AN19" s="42">
        <v>0</v>
      </c>
      <c r="AO19" s="42">
        <v>0</v>
      </c>
      <c r="AP19" s="42">
        <v>0</v>
      </c>
      <c r="AQ19" s="42">
        <v>0</v>
      </c>
      <c r="AR19" s="42">
        <v>0</v>
      </c>
      <c r="AS19" s="42">
        <v>0</v>
      </c>
      <c r="AT19" s="42">
        <v>0</v>
      </c>
      <c r="AU19" s="42">
        <v>0</v>
      </c>
      <c r="AV19" s="42">
        <v>0</v>
      </c>
      <c r="AW19" s="42">
        <v>0</v>
      </c>
      <c r="AX19" s="42">
        <v>0</v>
      </c>
      <c r="AY19" s="42">
        <v>0</v>
      </c>
      <c r="AZ19" s="42">
        <v>0</v>
      </c>
      <c r="BA19" s="42">
        <v>0</v>
      </c>
      <c r="BB19" s="42">
        <v>0</v>
      </c>
      <c r="BC19" s="42">
        <v>0</v>
      </c>
      <c r="BD19" s="42">
        <v>0</v>
      </c>
      <c r="BE19" s="42">
        <v>0</v>
      </c>
      <c r="BF19" s="42">
        <v>0</v>
      </c>
      <c r="BG19" s="42">
        <v>0</v>
      </c>
      <c r="BH19" s="42">
        <v>0</v>
      </c>
      <c r="BI19" s="42">
        <v>0</v>
      </c>
      <c r="BJ19" s="42">
        <v>0</v>
      </c>
      <c r="BK19" s="42">
        <v>0</v>
      </c>
      <c r="BL19" s="42">
        <v>0</v>
      </c>
      <c r="BM19" s="42">
        <v>0</v>
      </c>
      <c r="BN19" s="42">
        <v>0</v>
      </c>
      <c r="BO19" s="42">
        <v>0</v>
      </c>
      <c r="BP19" s="42">
        <v>0</v>
      </c>
      <c r="BQ19" s="42">
        <v>0</v>
      </c>
      <c r="BR19" s="42">
        <v>0</v>
      </c>
      <c r="BS19" s="42">
        <v>0</v>
      </c>
      <c r="BT19" s="42">
        <v>0</v>
      </c>
      <c r="BU19" s="42">
        <v>0</v>
      </c>
      <c r="BV19" s="42">
        <v>0</v>
      </c>
      <c r="BW19" s="42">
        <v>0</v>
      </c>
      <c r="BX19" s="42">
        <v>0</v>
      </c>
      <c r="BY19" s="42">
        <v>0</v>
      </c>
      <c r="BZ19" s="42">
        <v>0</v>
      </c>
      <c r="CA19" s="42">
        <v>0</v>
      </c>
      <c r="CB19" s="42">
        <v>0</v>
      </c>
      <c r="CC19" s="42">
        <v>0</v>
      </c>
      <c r="CD19" s="42">
        <v>0</v>
      </c>
      <c r="CE19" s="42">
        <v>0</v>
      </c>
      <c r="CF19" s="42">
        <v>0</v>
      </c>
    </row>
    <row r="20" spans="1:84" x14ac:dyDescent="0.25">
      <c r="A20" s="3" t="s">
        <v>31</v>
      </c>
      <c r="B20" s="3" t="s">
        <v>114</v>
      </c>
      <c r="C20" s="3" t="s">
        <v>121</v>
      </c>
      <c r="D20" s="42">
        <v>0</v>
      </c>
      <c r="E20" s="42">
        <v>0</v>
      </c>
      <c r="F20" s="42">
        <v>0</v>
      </c>
      <c r="G20" s="42">
        <v>0</v>
      </c>
      <c r="H20" s="42">
        <v>0</v>
      </c>
      <c r="I20" s="42">
        <v>0</v>
      </c>
      <c r="J20" s="42">
        <v>0</v>
      </c>
      <c r="K20" s="42">
        <v>0</v>
      </c>
      <c r="L20" s="42">
        <v>0</v>
      </c>
      <c r="M20" s="42">
        <v>0</v>
      </c>
      <c r="N20" s="42">
        <v>0</v>
      </c>
      <c r="O20" s="42">
        <v>0</v>
      </c>
      <c r="P20" s="42">
        <v>0</v>
      </c>
      <c r="Q20" s="42">
        <v>0</v>
      </c>
      <c r="R20" s="42">
        <v>0</v>
      </c>
      <c r="S20" s="42">
        <v>0</v>
      </c>
      <c r="T20" s="42">
        <v>0</v>
      </c>
      <c r="U20" s="42">
        <v>0</v>
      </c>
      <c r="V20" s="42">
        <v>0</v>
      </c>
      <c r="W20" s="42">
        <v>0</v>
      </c>
      <c r="X20" s="42">
        <v>0</v>
      </c>
      <c r="Y20" s="42">
        <v>0</v>
      </c>
      <c r="Z20" s="42">
        <v>0</v>
      </c>
      <c r="AA20" s="42">
        <v>0</v>
      </c>
      <c r="AB20" s="42">
        <v>0</v>
      </c>
      <c r="AC20" s="42">
        <v>0</v>
      </c>
      <c r="AD20" s="42">
        <v>0</v>
      </c>
      <c r="AE20" s="42">
        <v>0</v>
      </c>
      <c r="AF20" s="42">
        <v>0</v>
      </c>
      <c r="AG20" s="42">
        <v>0</v>
      </c>
      <c r="AH20" s="42">
        <v>0</v>
      </c>
      <c r="AI20" s="42">
        <v>0</v>
      </c>
      <c r="AJ20" s="42">
        <v>0</v>
      </c>
      <c r="AK20" s="42">
        <v>0</v>
      </c>
      <c r="AL20" s="42">
        <v>0</v>
      </c>
      <c r="AM20" s="42">
        <v>0</v>
      </c>
      <c r="AN20" s="42">
        <v>0</v>
      </c>
      <c r="AO20" s="42">
        <v>0</v>
      </c>
      <c r="AP20" s="42">
        <v>0</v>
      </c>
      <c r="AQ20" s="42">
        <v>0</v>
      </c>
      <c r="AR20" s="42">
        <v>0</v>
      </c>
      <c r="AS20" s="42">
        <v>0</v>
      </c>
      <c r="AT20" s="42">
        <v>0</v>
      </c>
      <c r="AU20" s="42">
        <v>0</v>
      </c>
      <c r="AV20" s="42">
        <v>0</v>
      </c>
      <c r="AW20" s="42">
        <v>0</v>
      </c>
      <c r="AX20" s="42">
        <v>0</v>
      </c>
      <c r="AY20" s="42">
        <v>0</v>
      </c>
      <c r="AZ20" s="42">
        <v>0</v>
      </c>
      <c r="BA20" s="42">
        <v>0</v>
      </c>
      <c r="BB20" s="42">
        <v>0</v>
      </c>
      <c r="BC20" s="42">
        <v>0</v>
      </c>
      <c r="BD20" s="42">
        <v>0</v>
      </c>
      <c r="BE20" s="42">
        <v>0</v>
      </c>
      <c r="BF20" s="42">
        <v>0</v>
      </c>
      <c r="BG20" s="42">
        <v>0</v>
      </c>
      <c r="BH20" s="42">
        <v>0</v>
      </c>
      <c r="BI20" s="42">
        <v>0</v>
      </c>
      <c r="BJ20" s="42">
        <v>0</v>
      </c>
      <c r="BK20" s="42">
        <v>0</v>
      </c>
      <c r="BL20" s="42">
        <v>0</v>
      </c>
      <c r="BM20" s="42">
        <v>0</v>
      </c>
      <c r="BN20" s="42">
        <v>0</v>
      </c>
      <c r="BO20" s="42">
        <v>0</v>
      </c>
      <c r="BP20" s="42">
        <v>0</v>
      </c>
      <c r="BQ20" s="42">
        <v>0</v>
      </c>
      <c r="BR20" s="42">
        <v>0</v>
      </c>
      <c r="BS20" s="42">
        <v>0</v>
      </c>
      <c r="BT20" s="42">
        <v>0</v>
      </c>
      <c r="BU20" s="42">
        <v>0</v>
      </c>
      <c r="BV20" s="42">
        <v>0</v>
      </c>
      <c r="BW20" s="42">
        <v>0</v>
      </c>
      <c r="BX20" s="42">
        <v>0</v>
      </c>
      <c r="BY20" s="42">
        <v>0</v>
      </c>
      <c r="BZ20" s="42">
        <v>0</v>
      </c>
      <c r="CA20" s="42">
        <v>0</v>
      </c>
      <c r="CB20" s="42">
        <v>0</v>
      </c>
      <c r="CC20" s="42">
        <v>0</v>
      </c>
      <c r="CD20" s="42">
        <v>0</v>
      </c>
      <c r="CE20" s="42">
        <v>0</v>
      </c>
      <c r="CF20" s="42">
        <v>0</v>
      </c>
    </row>
    <row r="21" spans="1:84" x14ac:dyDescent="0.25">
      <c r="A21" s="3" t="s">
        <v>31</v>
      </c>
      <c r="B21" s="3" t="s">
        <v>114</v>
      </c>
      <c r="C21" s="3" t="s">
        <v>118</v>
      </c>
      <c r="D21" s="42">
        <v>0</v>
      </c>
      <c r="E21" s="42">
        <v>0</v>
      </c>
      <c r="F21" s="42">
        <v>0</v>
      </c>
      <c r="G21" s="42">
        <v>0</v>
      </c>
      <c r="H21" s="42">
        <v>0</v>
      </c>
      <c r="I21" s="42">
        <v>0</v>
      </c>
      <c r="J21" s="42">
        <v>0</v>
      </c>
      <c r="K21" s="42">
        <v>0</v>
      </c>
      <c r="L21" s="42">
        <v>0</v>
      </c>
      <c r="M21" s="42">
        <v>0</v>
      </c>
      <c r="N21" s="42">
        <v>0</v>
      </c>
      <c r="O21" s="42">
        <v>0</v>
      </c>
      <c r="P21" s="42">
        <v>0</v>
      </c>
      <c r="Q21" s="42">
        <v>0</v>
      </c>
      <c r="R21" s="42">
        <v>0</v>
      </c>
      <c r="S21" s="42">
        <v>0</v>
      </c>
      <c r="T21" s="42">
        <v>0</v>
      </c>
      <c r="U21" s="42">
        <v>0</v>
      </c>
      <c r="V21" s="42">
        <v>0</v>
      </c>
      <c r="W21" s="42">
        <v>0</v>
      </c>
      <c r="X21" s="42">
        <v>0</v>
      </c>
      <c r="Y21" s="42">
        <v>0</v>
      </c>
      <c r="Z21" s="42">
        <v>0</v>
      </c>
      <c r="AA21" s="42">
        <v>0</v>
      </c>
      <c r="AB21" s="42">
        <v>0</v>
      </c>
      <c r="AC21" s="42">
        <v>0</v>
      </c>
      <c r="AD21" s="42">
        <v>0</v>
      </c>
      <c r="AE21" s="42">
        <v>0</v>
      </c>
      <c r="AF21" s="42">
        <v>0</v>
      </c>
      <c r="AG21" s="42">
        <v>0</v>
      </c>
      <c r="AH21" s="42">
        <v>0</v>
      </c>
      <c r="AI21" s="42">
        <v>0</v>
      </c>
      <c r="AJ21" s="42">
        <v>0</v>
      </c>
      <c r="AK21" s="42">
        <v>0</v>
      </c>
      <c r="AL21" s="42">
        <v>0</v>
      </c>
      <c r="AM21" s="42">
        <v>0</v>
      </c>
      <c r="AN21" s="42">
        <v>0</v>
      </c>
      <c r="AO21" s="42">
        <v>0</v>
      </c>
      <c r="AP21" s="42">
        <v>0</v>
      </c>
      <c r="AQ21" s="42">
        <v>0</v>
      </c>
      <c r="AR21" s="42">
        <v>0</v>
      </c>
      <c r="AS21" s="42">
        <v>0</v>
      </c>
      <c r="AT21" s="42">
        <v>0</v>
      </c>
      <c r="AU21" s="42">
        <v>0</v>
      </c>
      <c r="AV21" s="42">
        <v>0</v>
      </c>
      <c r="AW21" s="42">
        <v>0</v>
      </c>
      <c r="AX21" s="42">
        <v>0</v>
      </c>
      <c r="AY21" s="42">
        <v>0</v>
      </c>
      <c r="AZ21" s="42">
        <v>0</v>
      </c>
      <c r="BA21" s="42">
        <v>0</v>
      </c>
      <c r="BB21" s="42">
        <v>0</v>
      </c>
      <c r="BC21" s="42">
        <v>0</v>
      </c>
      <c r="BD21" s="42">
        <v>0</v>
      </c>
      <c r="BE21" s="42">
        <v>0</v>
      </c>
      <c r="BF21" s="42">
        <v>0</v>
      </c>
      <c r="BG21" s="42">
        <v>0</v>
      </c>
      <c r="BH21" s="42">
        <v>0</v>
      </c>
      <c r="BI21" s="42">
        <v>0</v>
      </c>
      <c r="BJ21" s="42">
        <v>0</v>
      </c>
      <c r="BK21" s="42">
        <v>0</v>
      </c>
      <c r="BL21" s="42">
        <v>0</v>
      </c>
      <c r="BM21" s="42">
        <v>0</v>
      </c>
      <c r="BN21" s="42">
        <v>0</v>
      </c>
      <c r="BO21" s="42">
        <v>0</v>
      </c>
      <c r="BP21" s="42">
        <v>0</v>
      </c>
      <c r="BQ21" s="42">
        <v>0</v>
      </c>
      <c r="BR21" s="42">
        <v>0</v>
      </c>
      <c r="BS21" s="42">
        <v>0</v>
      </c>
      <c r="BT21" s="42">
        <v>0</v>
      </c>
      <c r="BU21" s="42">
        <v>0</v>
      </c>
      <c r="BV21" s="42">
        <v>0</v>
      </c>
      <c r="BW21" s="42">
        <v>0</v>
      </c>
      <c r="BX21" s="42">
        <v>0</v>
      </c>
      <c r="BY21" s="42">
        <v>0</v>
      </c>
      <c r="BZ21" s="42">
        <v>0</v>
      </c>
      <c r="CA21" s="42">
        <v>0</v>
      </c>
      <c r="CB21" s="42">
        <v>0</v>
      </c>
      <c r="CC21" s="42">
        <v>0</v>
      </c>
      <c r="CD21" s="42">
        <v>0</v>
      </c>
      <c r="CE21" s="42">
        <v>0</v>
      </c>
      <c r="CF21" s="42">
        <v>0</v>
      </c>
    </row>
    <row r="22" spans="1:84" x14ac:dyDescent="0.25">
      <c r="A22" s="3" t="s">
        <v>31</v>
      </c>
      <c r="B22" s="3" t="s">
        <v>114</v>
      </c>
      <c r="C22" s="3" t="s">
        <v>119</v>
      </c>
      <c r="D22" s="42">
        <v>0</v>
      </c>
      <c r="E22" s="42">
        <v>0</v>
      </c>
      <c r="F22" s="42">
        <v>0</v>
      </c>
      <c r="G22" s="42">
        <v>0</v>
      </c>
      <c r="H22" s="42">
        <v>0</v>
      </c>
      <c r="I22" s="42">
        <v>0</v>
      </c>
      <c r="J22" s="42">
        <v>0</v>
      </c>
      <c r="K22" s="42">
        <v>0</v>
      </c>
      <c r="L22" s="42">
        <v>0</v>
      </c>
      <c r="M22" s="42">
        <v>0</v>
      </c>
      <c r="N22" s="42">
        <v>0</v>
      </c>
      <c r="O22" s="42">
        <v>0</v>
      </c>
      <c r="P22" s="42">
        <v>0</v>
      </c>
      <c r="Q22" s="42">
        <v>0</v>
      </c>
      <c r="R22" s="42">
        <v>0</v>
      </c>
      <c r="S22" s="42">
        <v>0</v>
      </c>
      <c r="T22" s="42">
        <v>0</v>
      </c>
      <c r="U22" s="42">
        <v>0</v>
      </c>
      <c r="V22" s="42">
        <v>0</v>
      </c>
      <c r="W22" s="42">
        <v>0</v>
      </c>
      <c r="X22" s="42">
        <v>0</v>
      </c>
      <c r="Y22" s="42">
        <v>0</v>
      </c>
      <c r="Z22" s="42">
        <v>0</v>
      </c>
      <c r="AA22" s="42">
        <v>0</v>
      </c>
      <c r="AB22" s="42">
        <v>0</v>
      </c>
      <c r="AC22" s="42">
        <v>0</v>
      </c>
      <c r="AD22" s="42">
        <v>0</v>
      </c>
      <c r="AE22" s="42">
        <v>0</v>
      </c>
      <c r="AF22" s="42">
        <v>0</v>
      </c>
      <c r="AG22" s="42">
        <v>0</v>
      </c>
      <c r="AH22" s="42">
        <v>0</v>
      </c>
      <c r="AI22" s="42">
        <v>0</v>
      </c>
      <c r="AJ22" s="42">
        <v>0</v>
      </c>
      <c r="AK22" s="42">
        <v>0</v>
      </c>
      <c r="AL22" s="42">
        <v>0</v>
      </c>
      <c r="AM22" s="42">
        <v>0</v>
      </c>
      <c r="AN22" s="42">
        <v>0</v>
      </c>
      <c r="AO22" s="42">
        <v>0</v>
      </c>
      <c r="AP22" s="42">
        <v>0</v>
      </c>
      <c r="AQ22" s="42">
        <v>0</v>
      </c>
      <c r="AR22" s="42">
        <v>0</v>
      </c>
      <c r="AS22" s="42">
        <v>0</v>
      </c>
      <c r="AT22" s="42">
        <v>0</v>
      </c>
      <c r="AU22" s="42">
        <v>0</v>
      </c>
      <c r="AV22" s="42">
        <v>0</v>
      </c>
      <c r="AW22" s="42">
        <v>0</v>
      </c>
      <c r="AX22" s="42">
        <v>0</v>
      </c>
      <c r="AY22" s="42">
        <v>0</v>
      </c>
      <c r="AZ22" s="42">
        <v>0</v>
      </c>
      <c r="BA22" s="42">
        <v>0</v>
      </c>
      <c r="BB22" s="42">
        <v>0</v>
      </c>
      <c r="BC22" s="42">
        <v>0</v>
      </c>
      <c r="BD22" s="42">
        <v>0</v>
      </c>
      <c r="BE22" s="42">
        <v>0</v>
      </c>
      <c r="BF22" s="42">
        <v>0</v>
      </c>
      <c r="BG22" s="42">
        <v>0</v>
      </c>
      <c r="BH22" s="42">
        <v>0</v>
      </c>
      <c r="BI22" s="42">
        <v>0</v>
      </c>
      <c r="BJ22" s="42">
        <v>0</v>
      </c>
      <c r="BK22" s="42">
        <v>0</v>
      </c>
      <c r="BL22" s="42">
        <v>0</v>
      </c>
      <c r="BM22" s="42">
        <v>0</v>
      </c>
      <c r="BN22" s="42">
        <v>0</v>
      </c>
      <c r="BO22" s="42">
        <v>0</v>
      </c>
      <c r="BP22" s="42">
        <v>0</v>
      </c>
      <c r="BQ22" s="42">
        <v>0</v>
      </c>
      <c r="BR22" s="42">
        <v>0</v>
      </c>
      <c r="BS22" s="42">
        <v>0</v>
      </c>
      <c r="BT22" s="42">
        <v>0</v>
      </c>
      <c r="BU22" s="42">
        <v>0</v>
      </c>
      <c r="BV22" s="42">
        <v>0</v>
      </c>
      <c r="BW22" s="42">
        <v>0</v>
      </c>
      <c r="BX22" s="42">
        <v>0</v>
      </c>
      <c r="BY22" s="42">
        <v>0</v>
      </c>
      <c r="BZ22" s="42">
        <v>0</v>
      </c>
      <c r="CA22" s="42">
        <v>0</v>
      </c>
      <c r="CB22" s="42">
        <v>0</v>
      </c>
      <c r="CC22" s="42">
        <v>0</v>
      </c>
      <c r="CD22" s="42">
        <v>0</v>
      </c>
      <c r="CE22" s="42">
        <v>0</v>
      </c>
      <c r="CF22" s="42">
        <v>0</v>
      </c>
    </row>
    <row r="23" spans="1:84" x14ac:dyDescent="0.25">
      <c r="A23" s="3" t="s">
        <v>31</v>
      </c>
      <c r="B23" s="3" t="s">
        <v>114</v>
      </c>
      <c r="C23" s="3" t="s">
        <v>120</v>
      </c>
      <c r="D23" s="42">
        <v>0</v>
      </c>
      <c r="E23" s="42">
        <v>0</v>
      </c>
      <c r="F23" s="42">
        <v>0</v>
      </c>
      <c r="G23" s="42">
        <v>0</v>
      </c>
      <c r="H23" s="42">
        <v>0</v>
      </c>
      <c r="I23" s="42">
        <v>0</v>
      </c>
      <c r="J23" s="42">
        <v>0</v>
      </c>
      <c r="K23" s="42">
        <v>0</v>
      </c>
      <c r="L23" s="42">
        <v>0</v>
      </c>
      <c r="M23" s="42">
        <v>0</v>
      </c>
      <c r="N23" s="42">
        <v>0</v>
      </c>
      <c r="O23" s="42">
        <v>0</v>
      </c>
      <c r="P23" s="42">
        <v>0</v>
      </c>
      <c r="Q23" s="42">
        <v>0</v>
      </c>
      <c r="R23" s="42">
        <v>0</v>
      </c>
      <c r="S23" s="42">
        <v>0</v>
      </c>
      <c r="T23" s="42">
        <v>0</v>
      </c>
      <c r="U23" s="42">
        <v>0</v>
      </c>
      <c r="V23" s="42">
        <v>0</v>
      </c>
      <c r="W23" s="42">
        <v>0</v>
      </c>
      <c r="X23" s="42">
        <v>0</v>
      </c>
      <c r="Y23" s="42">
        <v>0</v>
      </c>
      <c r="Z23" s="42">
        <v>0</v>
      </c>
      <c r="AA23" s="42">
        <v>0</v>
      </c>
      <c r="AB23" s="42">
        <v>0</v>
      </c>
      <c r="AC23" s="42">
        <v>0</v>
      </c>
      <c r="AD23" s="42">
        <v>0</v>
      </c>
      <c r="AE23" s="42">
        <v>0</v>
      </c>
      <c r="AF23" s="42">
        <v>0</v>
      </c>
      <c r="AG23" s="42">
        <v>0</v>
      </c>
      <c r="AH23" s="42">
        <v>0</v>
      </c>
      <c r="AI23" s="42">
        <v>0</v>
      </c>
      <c r="AJ23" s="42">
        <v>0</v>
      </c>
      <c r="AK23" s="42">
        <v>0</v>
      </c>
      <c r="AL23" s="42">
        <v>0</v>
      </c>
      <c r="AM23" s="42">
        <v>0</v>
      </c>
      <c r="AN23" s="42">
        <v>0</v>
      </c>
      <c r="AO23" s="42">
        <v>0</v>
      </c>
      <c r="AP23" s="42">
        <v>0</v>
      </c>
      <c r="AQ23" s="42">
        <v>0</v>
      </c>
      <c r="AR23" s="42">
        <v>0</v>
      </c>
      <c r="AS23" s="42">
        <v>0</v>
      </c>
      <c r="AT23" s="42">
        <v>0</v>
      </c>
      <c r="AU23" s="42">
        <v>0</v>
      </c>
      <c r="AV23" s="42">
        <v>0</v>
      </c>
      <c r="AW23" s="42">
        <v>0</v>
      </c>
      <c r="AX23" s="42">
        <v>0</v>
      </c>
      <c r="AY23" s="42">
        <v>0</v>
      </c>
      <c r="AZ23" s="42">
        <v>0</v>
      </c>
      <c r="BA23" s="42">
        <v>0</v>
      </c>
      <c r="BB23" s="42">
        <v>0</v>
      </c>
      <c r="BC23" s="42">
        <v>0</v>
      </c>
      <c r="BD23" s="42">
        <v>0</v>
      </c>
      <c r="BE23" s="42">
        <v>0</v>
      </c>
      <c r="BF23" s="42">
        <v>0</v>
      </c>
      <c r="BG23" s="42">
        <v>0</v>
      </c>
      <c r="BH23" s="42">
        <v>0</v>
      </c>
      <c r="BI23" s="42">
        <v>0</v>
      </c>
      <c r="BJ23" s="42">
        <v>0</v>
      </c>
      <c r="BK23" s="42">
        <v>0</v>
      </c>
      <c r="BL23" s="42">
        <v>0</v>
      </c>
      <c r="BM23" s="42">
        <v>0</v>
      </c>
      <c r="BN23" s="42">
        <v>0</v>
      </c>
      <c r="BO23" s="42">
        <v>0</v>
      </c>
      <c r="BP23" s="42">
        <v>0</v>
      </c>
      <c r="BQ23" s="42">
        <v>0</v>
      </c>
      <c r="BR23" s="42">
        <v>0</v>
      </c>
      <c r="BS23" s="42">
        <v>0</v>
      </c>
      <c r="BT23" s="42">
        <v>0</v>
      </c>
      <c r="BU23" s="42">
        <v>0</v>
      </c>
      <c r="BV23" s="42">
        <v>0</v>
      </c>
      <c r="BW23" s="42">
        <v>0</v>
      </c>
      <c r="BX23" s="42">
        <v>0</v>
      </c>
      <c r="BY23" s="42">
        <v>0</v>
      </c>
      <c r="BZ23" s="42">
        <v>0</v>
      </c>
      <c r="CA23" s="42">
        <v>0</v>
      </c>
      <c r="CB23" s="42">
        <v>0</v>
      </c>
      <c r="CC23" s="42">
        <v>0</v>
      </c>
      <c r="CD23" s="42">
        <v>0</v>
      </c>
      <c r="CE23" s="42">
        <v>0</v>
      </c>
      <c r="CF23" s="42">
        <v>0</v>
      </c>
    </row>
    <row r="24" spans="1:84" x14ac:dyDescent="0.25">
      <c r="A24" s="3" t="s">
        <v>31</v>
      </c>
      <c r="B24" s="3" t="s">
        <v>100</v>
      </c>
      <c r="C24" s="3" t="s">
        <v>122</v>
      </c>
      <c r="D24" s="42">
        <v>0</v>
      </c>
      <c r="E24" s="42">
        <v>0</v>
      </c>
      <c r="F24" s="42">
        <v>0</v>
      </c>
      <c r="G24" s="42">
        <v>0</v>
      </c>
      <c r="H24" s="42">
        <v>0</v>
      </c>
      <c r="I24" s="42">
        <v>0</v>
      </c>
      <c r="J24" s="42">
        <v>0</v>
      </c>
      <c r="K24" s="42">
        <v>0</v>
      </c>
      <c r="L24" s="42">
        <v>0</v>
      </c>
      <c r="M24" s="42">
        <v>0</v>
      </c>
      <c r="N24" s="42">
        <v>0</v>
      </c>
      <c r="O24" s="42">
        <v>0</v>
      </c>
      <c r="P24" s="42">
        <v>0</v>
      </c>
      <c r="Q24" s="42">
        <v>0</v>
      </c>
      <c r="R24" s="42">
        <v>0</v>
      </c>
      <c r="S24" s="42">
        <v>0</v>
      </c>
      <c r="T24" s="42">
        <v>0</v>
      </c>
      <c r="U24" s="42">
        <v>0</v>
      </c>
      <c r="V24" s="42">
        <v>0</v>
      </c>
      <c r="W24" s="42">
        <v>0</v>
      </c>
      <c r="X24" s="42">
        <v>0</v>
      </c>
      <c r="Y24" s="42">
        <v>0</v>
      </c>
      <c r="Z24" s="42">
        <v>0</v>
      </c>
      <c r="AA24" s="42">
        <v>0</v>
      </c>
      <c r="AB24" s="42">
        <v>0</v>
      </c>
      <c r="AC24" s="42">
        <v>0</v>
      </c>
      <c r="AD24" s="42">
        <v>0</v>
      </c>
      <c r="AE24" s="42">
        <v>0</v>
      </c>
      <c r="AF24" s="42">
        <v>0</v>
      </c>
      <c r="AG24" s="42">
        <v>0</v>
      </c>
      <c r="AH24" s="42">
        <v>0</v>
      </c>
      <c r="AI24" s="42">
        <v>0</v>
      </c>
      <c r="AJ24" s="42">
        <v>0</v>
      </c>
      <c r="AK24" s="42">
        <v>0</v>
      </c>
      <c r="AL24" s="42">
        <v>0</v>
      </c>
      <c r="AM24" s="42">
        <v>0</v>
      </c>
      <c r="AN24" s="42">
        <v>0</v>
      </c>
      <c r="AO24" s="42">
        <v>0</v>
      </c>
      <c r="AP24" s="42">
        <v>0</v>
      </c>
      <c r="AQ24" s="42">
        <v>0</v>
      </c>
      <c r="AR24" s="42">
        <v>0</v>
      </c>
      <c r="AS24" s="42">
        <v>0</v>
      </c>
      <c r="AT24" s="42">
        <v>0</v>
      </c>
      <c r="AU24" s="42">
        <v>0</v>
      </c>
      <c r="AV24" s="42">
        <v>0</v>
      </c>
      <c r="AW24" s="42">
        <v>0</v>
      </c>
      <c r="AX24" s="42">
        <v>0</v>
      </c>
      <c r="AY24" s="42">
        <v>0</v>
      </c>
      <c r="AZ24" s="42">
        <v>0</v>
      </c>
      <c r="BA24" s="42">
        <v>0</v>
      </c>
      <c r="BB24" s="42">
        <v>0</v>
      </c>
      <c r="BC24" s="42">
        <v>0</v>
      </c>
      <c r="BD24" s="42">
        <v>0</v>
      </c>
      <c r="BE24" s="42">
        <v>0</v>
      </c>
      <c r="BF24" s="42">
        <v>0</v>
      </c>
      <c r="BG24" s="42">
        <v>0</v>
      </c>
      <c r="BH24" s="42">
        <v>0</v>
      </c>
      <c r="BI24" s="42">
        <v>0</v>
      </c>
      <c r="BJ24" s="42">
        <v>0</v>
      </c>
      <c r="BK24" s="42">
        <v>0</v>
      </c>
      <c r="BL24" s="42">
        <v>0</v>
      </c>
      <c r="BM24" s="42">
        <v>0</v>
      </c>
      <c r="BN24" s="42">
        <v>0</v>
      </c>
      <c r="BO24" s="42">
        <v>0</v>
      </c>
      <c r="BP24" s="42">
        <v>0</v>
      </c>
      <c r="BQ24" s="42">
        <v>0</v>
      </c>
      <c r="BR24" s="42">
        <v>0</v>
      </c>
      <c r="BS24" s="42">
        <v>0</v>
      </c>
      <c r="BT24" s="42">
        <v>0</v>
      </c>
      <c r="BU24" s="42">
        <v>0</v>
      </c>
      <c r="BV24" s="42">
        <v>0</v>
      </c>
      <c r="BW24" s="42">
        <v>0</v>
      </c>
      <c r="BX24" s="42">
        <v>0</v>
      </c>
      <c r="BY24" s="42">
        <v>0</v>
      </c>
      <c r="BZ24" s="42">
        <v>0</v>
      </c>
      <c r="CA24" s="42">
        <v>0</v>
      </c>
      <c r="CB24" s="42">
        <v>0</v>
      </c>
      <c r="CC24" s="42">
        <v>0</v>
      </c>
      <c r="CD24" s="42">
        <v>0</v>
      </c>
      <c r="CE24" s="42">
        <v>0</v>
      </c>
      <c r="CF24" s="42">
        <v>0</v>
      </c>
    </row>
    <row r="25" spans="1:84" x14ac:dyDescent="0.25">
      <c r="A25" s="3" t="s">
        <v>31</v>
      </c>
      <c r="B25" s="3" t="s">
        <v>100</v>
      </c>
      <c r="C25" s="3" t="s">
        <v>116</v>
      </c>
      <c r="D25" s="42">
        <v>0</v>
      </c>
      <c r="E25" s="42">
        <v>0</v>
      </c>
      <c r="F25" s="42">
        <v>0</v>
      </c>
      <c r="G25" s="42">
        <v>0</v>
      </c>
      <c r="H25" s="42">
        <v>0</v>
      </c>
      <c r="I25" s="42">
        <v>0</v>
      </c>
      <c r="J25" s="42">
        <v>0</v>
      </c>
      <c r="K25" s="42">
        <v>0</v>
      </c>
      <c r="L25" s="42">
        <v>0</v>
      </c>
      <c r="M25" s="42">
        <v>0</v>
      </c>
      <c r="N25" s="42">
        <v>0</v>
      </c>
      <c r="O25" s="42">
        <v>0</v>
      </c>
      <c r="P25" s="42">
        <v>0</v>
      </c>
      <c r="Q25" s="42">
        <v>0</v>
      </c>
      <c r="R25" s="42">
        <v>0</v>
      </c>
      <c r="S25" s="42">
        <v>0</v>
      </c>
      <c r="T25" s="42">
        <v>0</v>
      </c>
      <c r="U25" s="42">
        <v>0</v>
      </c>
      <c r="V25" s="42">
        <v>0</v>
      </c>
      <c r="W25" s="42">
        <v>0</v>
      </c>
      <c r="X25" s="42">
        <v>0</v>
      </c>
      <c r="Y25" s="42">
        <v>0</v>
      </c>
      <c r="Z25" s="42">
        <v>0</v>
      </c>
      <c r="AA25" s="42">
        <v>0</v>
      </c>
      <c r="AB25" s="42">
        <v>0</v>
      </c>
      <c r="AC25" s="42">
        <v>0</v>
      </c>
      <c r="AD25" s="42">
        <v>0</v>
      </c>
      <c r="AE25" s="42">
        <v>0</v>
      </c>
      <c r="AF25" s="42">
        <v>0</v>
      </c>
      <c r="AG25" s="42">
        <v>0</v>
      </c>
      <c r="AH25" s="42">
        <v>0</v>
      </c>
      <c r="AI25" s="42">
        <v>0</v>
      </c>
      <c r="AJ25" s="42">
        <v>0</v>
      </c>
      <c r="AK25" s="42">
        <v>0</v>
      </c>
      <c r="AL25" s="42">
        <v>0</v>
      </c>
      <c r="AM25" s="42">
        <v>0</v>
      </c>
      <c r="AN25" s="42">
        <v>0</v>
      </c>
      <c r="AO25" s="42">
        <v>0</v>
      </c>
      <c r="AP25" s="42">
        <v>0</v>
      </c>
      <c r="AQ25" s="42">
        <v>0</v>
      </c>
      <c r="AR25" s="42">
        <v>0</v>
      </c>
      <c r="AS25" s="42">
        <v>0</v>
      </c>
      <c r="AT25" s="42">
        <v>0</v>
      </c>
      <c r="AU25" s="42">
        <v>0</v>
      </c>
      <c r="AV25" s="42">
        <v>0</v>
      </c>
      <c r="AW25" s="42">
        <v>0</v>
      </c>
      <c r="AX25" s="42">
        <v>0</v>
      </c>
      <c r="AY25" s="42">
        <v>0</v>
      </c>
      <c r="AZ25" s="42">
        <v>0</v>
      </c>
      <c r="BA25" s="42">
        <v>0</v>
      </c>
      <c r="BB25" s="42">
        <v>0</v>
      </c>
      <c r="BC25" s="42">
        <v>0</v>
      </c>
      <c r="BD25" s="42">
        <v>0</v>
      </c>
      <c r="BE25" s="42">
        <v>0</v>
      </c>
      <c r="BF25" s="42">
        <v>0</v>
      </c>
      <c r="BG25" s="42">
        <v>0</v>
      </c>
      <c r="BH25" s="42">
        <v>0</v>
      </c>
      <c r="BI25" s="42">
        <v>0</v>
      </c>
      <c r="BJ25" s="42">
        <v>0</v>
      </c>
      <c r="BK25" s="42">
        <v>0</v>
      </c>
      <c r="BL25" s="42">
        <v>0</v>
      </c>
      <c r="BM25" s="42">
        <v>0</v>
      </c>
      <c r="BN25" s="42">
        <v>0</v>
      </c>
      <c r="BO25" s="42">
        <v>0</v>
      </c>
      <c r="BP25" s="42">
        <v>0</v>
      </c>
      <c r="BQ25" s="42">
        <v>0</v>
      </c>
      <c r="BR25" s="42">
        <v>0</v>
      </c>
      <c r="BS25" s="42">
        <v>0</v>
      </c>
      <c r="BT25" s="42">
        <v>0</v>
      </c>
      <c r="BU25" s="42">
        <v>0</v>
      </c>
      <c r="BV25" s="42">
        <v>0</v>
      </c>
      <c r="BW25" s="42">
        <v>0</v>
      </c>
      <c r="BX25" s="42">
        <v>0</v>
      </c>
      <c r="BY25" s="42">
        <v>0</v>
      </c>
      <c r="BZ25" s="42">
        <v>0</v>
      </c>
      <c r="CA25" s="42">
        <v>0</v>
      </c>
      <c r="CB25" s="42">
        <v>0</v>
      </c>
      <c r="CC25" s="42">
        <v>0</v>
      </c>
      <c r="CD25" s="42">
        <v>0</v>
      </c>
      <c r="CE25" s="42">
        <v>0</v>
      </c>
      <c r="CF25" s="42">
        <v>0</v>
      </c>
    </row>
    <row r="26" spans="1:84" x14ac:dyDescent="0.25">
      <c r="A26" s="3" t="s">
        <v>31</v>
      </c>
      <c r="B26" s="3" t="s">
        <v>100</v>
      </c>
      <c r="C26" s="3" t="s">
        <v>117</v>
      </c>
      <c r="D26" s="42">
        <v>0</v>
      </c>
      <c r="E26" s="42">
        <v>0</v>
      </c>
      <c r="F26" s="42">
        <v>0</v>
      </c>
      <c r="G26" s="42">
        <v>0</v>
      </c>
      <c r="H26" s="42">
        <v>0</v>
      </c>
      <c r="I26" s="42">
        <v>0</v>
      </c>
      <c r="J26" s="42">
        <v>0</v>
      </c>
      <c r="K26" s="42">
        <v>0</v>
      </c>
      <c r="L26" s="42">
        <v>0</v>
      </c>
      <c r="M26" s="42">
        <v>0</v>
      </c>
      <c r="N26" s="42">
        <v>0</v>
      </c>
      <c r="O26" s="42">
        <v>0</v>
      </c>
      <c r="P26" s="42">
        <v>0</v>
      </c>
      <c r="Q26" s="42">
        <v>0</v>
      </c>
      <c r="R26" s="42">
        <v>0</v>
      </c>
      <c r="S26" s="42">
        <v>0</v>
      </c>
      <c r="T26" s="42">
        <v>0</v>
      </c>
      <c r="U26" s="42">
        <v>0</v>
      </c>
      <c r="V26" s="42">
        <v>0</v>
      </c>
      <c r="W26" s="42">
        <v>0</v>
      </c>
      <c r="X26" s="42">
        <v>0</v>
      </c>
      <c r="Y26" s="42">
        <v>0</v>
      </c>
      <c r="Z26" s="42">
        <v>0</v>
      </c>
      <c r="AA26" s="42">
        <v>0</v>
      </c>
      <c r="AB26" s="42">
        <v>0</v>
      </c>
      <c r="AC26" s="42">
        <v>0</v>
      </c>
      <c r="AD26" s="42">
        <v>0</v>
      </c>
      <c r="AE26" s="42">
        <v>0</v>
      </c>
      <c r="AF26" s="42">
        <v>0</v>
      </c>
      <c r="AG26" s="42">
        <v>0</v>
      </c>
      <c r="AH26" s="42">
        <v>0</v>
      </c>
      <c r="AI26" s="42">
        <v>0</v>
      </c>
      <c r="AJ26" s="42">
        <v>0</v>
      </c>
      <c r="AK26" s="42">
        <v>0</v>
      </c>
      <c r="AL26" s="42">
        <v>0</v>
      </c>
      <c r="AM26" s="42">
        <v>0</v>
      </c>
      <c r="AN26" s="42">
        <v>0</v>
      </c>
      <c r="AO26" s="42">
        <v>0</v>
      </c>
      <c r="AP26" s="42">
        <v>0</v>
      </c>
      <c r="AQ26" s="42">
        <v>0</v>
      </c>
      <c r="AR26" s="42">
        <v>0</v>
      </c>
      <c r="AS26" s="42">
        <v>0</v>
      </c>
      <c r="AT26" s="42">
        <v>0</v>
      </c>
      <c r="AU26" s="42">
        <v>0</v>
      </c>
      <c r="AV26" s="42">
        <v>0</v>
      </c>
      <c r="AW26" s="42">
        <v>0</v>
      </c>
      <c r="AX26" s="42">
        <v>0</v>
      </c>
      <c r="AY26" s="42">
        <v>0</v>
      </c>
      <c r="AZ26" s="42">
        <v>0</v>
      </c>
      <c r="BA26" s="42">
        <v>0</v>
      </c>
      <c r="BB26" s="42">
        <v>0</v>
      </c>
      <c r="BC26" s="42">
        <v>0</v>
      </c>
      <c r="BD26" s="42">
        <v>0</v>
      </c>
      <c r="BE26" s="42">
        <v>0</v>
      </c>
      <c r="BF26" s="42">
        <v>0</v>
      </c>
      <c r="BG26" s="42">
        <v>0</v>
      </c>
      <c r="BH26" s="42">
        <v>0</v>
      </c>
      <c r="BI26" s="42">
        <v>0</v>
      </c>
      <c r="BJ26" s="42">
        <v>0</v>
      </c>
      <c r="BK26" s="42">
        <v>0</v>
      </c>
      <c r="BL26" s="42">
        <v>0</v>
      </c>
      <c r="BM26" s="42">
        <v>0</v>
      </c>
      <c r="BN26" s="42">
        <v>0</v>
      </c>
      <c r="BO26" s="42">
        <v>0</v>
      </c>
      <c r="BP26" s="42">
        <v>0</v>
      </c>
      <c r="BQ26" s="42">
        <v>0</v>
      </c>
      <c r="BR26" s="42">
        <v>0</v>
      </c>
      <c r="BS26" s="42">
        <v>0</v>
      </c>
      <c r="BT26" s="42">
        <v>0</v>
      </c>
      <c r="BU26" s="42">
        <v>0</v>
      </c>
      <c r="BV26" s="42">
        <v>0</v>
      </c>
      <c r="BW26" s="42">
        <v>0</v>
      </c>
      <c r="BX26" s="42">
        <v>0</v>
      </c>
      <c r="BY26" s="42">
        <v>0</v>
      </c>
      <c r="BZ26" s="42">
        <v>0</v>
      </c>
      <c r="CA26" s="42">
        <v>0</v>
      </c>
      <c r="CB26" s="42">
        <v>0</v>
      </c>
      <c r="CC26" s="42">
        <v>0</v>
      </c>
      <c r="CD26" s="42">
        <v>0</v>
      </c>
      <c r="CE26" s="42">
        <v>0</v>
      </c>
      <c r="CF26" s="42">
        <v>0</v>
      </c>
    </row>
    <row r="27" spans="1:84" x14ac:dyDescent="0.25">
      <c r="A27" s="3" t="s">
        <v>31</v>
      </c>
      <c r="B27" s="3" t="s">
        <v>100</v>
      </c>
      <c r="C27" s="3" t="s">
        <v>121</v>
      </c>
      <c r="D27" s="42">
        <v>0</v>
      </c>
      <c r="E27" s="42">
        <v>0</v>
      </c>
      <c r="F27" s="42">
        <v>0</v>
      </c>
      <c r="G27" s="42">
        <v>0</v>
      </c>
      <c r="H27" s="42">
        <v>0</v>
      </c>
      <c r="I27" s="42">
        <v>0</v>
      </c>
      <c r="J27" s="42">
        <v>0</v>
      </c>
      <c r="K27" s="42">
        <v>0</v>
      </c>
      <c r="L27" s="42">
        <v>0</v>
      </c>
      <c r="M27" s="42">
        <v>0</v>
      </c>
      <c r="N27" s="42">
        <v>0</v>
      </c>
      <c r="O27" s="42">
        <v>0</v>
      </c>
      <c r="P27" s="42">
        <v>0</v>
      </c>
      <c r="Q27" s="42">
        <v>0</v>
      </c>
      <c r="R27" s="42">
        <v>0</v>
      </c>
      <c r="S27" s="42">
        <v>0</v>
      </c>
      <c r="T27" s="42">
        <v>0</v>
      </c>
      <c r="U27" s="42">
        <v>0</v>
      </c>
      <c r="V27" s="42">
        <v>0</v>
      </c>
      <c r="W27" s="42">
        <v>0</v>
      </c>
      <c r="X27" s="42">
        <v>0</v>
      </c>
      <c r="Y27" s="42">
        <v>0</v>
      </c>
      <c r="Z27" s="42">
        <v>0</v>
      </c>
      <c r="AA27" s="42">
        <v>0</v>
      </c>
      <c r="AB27" s="42">
        <v>0</v>
      </c>
      <c r="AC27" s="42">
        <v>0</v>
      </c>
      <c r="AD27" s="42">
        <v>0</v>
      </c>
      <c r="AE27" s="42">
        <v>0</v>
      </c>
      <c r="AF27" s="42">
        <v>0</v>
      </c>
      <c r="AG27" s="42">
        <v>0</v>
      </c>
      <c r="AH27" s="42">
        <v>0</v>
      </c>
      <c r="AI27" s="42">
        <v>0</v>
      </c>
      <c r="AJ27" s="42">
        <v>0</v>
      </c>
      <c r="AK27" s="42">
        <v>0</v>
      </c>
      <c r="AL27" s="42">
        <v>0</v>
      </c>
      <c r="AM27" s="42">
        <v>0</v>
      </c>
      <c r="AN27" s="42">
        <v>0</v>
      </c>
      <c r="AO27" s="42">
        <v>0</v>
      </c>
      <c r="AP27" s="42">
        <v>0</v>
      </c>
      <c r="AQ27" s="42">
        <v>0</v>
      </c>
      <c r="AR27" s="42">
        <v>0</v>
      </c>
      <c r="AS27" s="42">
        <v>0</v>
      </c>
      <c r="AT27" s="42">
        <v>0</v>
      </c>
      <c r="AU27" s="42">
        <v>0</v>
      </c>
      <c r="AV27" s="42">
        <v>0</v>
      </c>
      <c r="AW27" s="42">
        <v>0</v>
      </c>
      <c r="AX27" s="42">
        <v>0</v>
      </c>
      <c r="AY27" s="42">
        <v>0</v>
      </c>
      <c r="AZ27" s="42">
        <v>0</v>
      </c>
      <c r="BA27" s="42">
        <v>0</v>
      </c>
      <c r="BB27" s="42">
        <v>0</v>
      </c>
      <c r="BC27" s="42">
        <v>0</v>
      </c>
      <c r="BD27" s="42">
        <v>0</v>
      </c>
      <c r="BE27" s="42">
        <v>0</v>
      </c>
      <c r="BF27" s="42">
        <v>0</v>
      </c>
      <c r="BG27" s="42">
        <v>0</v>
      </c>
      <c r="BH27" s="42">
        <v>0</v>
      </c>
      <c r="BI27" s="42">
        <v>0</v>
      </c>
      <c r="BJ27" s="42">
        <v>0</v>
      </c>
      <c r="BK27" s="42">
        <v>0</v>
      </c>
      <c r="BL27" s="42">
        <v>0</v>
      </c>
      <c r="BM27" s="42">
        <v>0</v>
      </c>
      <c r="BN27" s="42">
        <v>0</v>
      </c>
      <c r="BO27" s="42">
        <v>0</v>
      </c>
      <c r="BP27" s="42">
        <v>0</v>
      </c>
      <c r="BQ27" s="42">
        <v>0</v>
      </c>
      <c r="BR27" s="42">
        <v>0</v>
      </c>
      <c r="BS27" s="42">
        <v>0</v>
      </c>
      <c r="BT27" s="42">
        <v>0</v>
      </c>
      <c r="BU27" s="42">
        <v>0</v>
      </c>
      <c r="BV27" s="42">
        <v>0</v>
      </c>
      <c r="BW27" s="42">
        <v>0</v>
      </c>
      <c r="BX27" s="42">
        <v>0</v>
      </c>
      <c r="BY27" s="42">
        <v>0</v>
      </c>
      <c r="BZ27" s="42">
        <v>0</v>
      </c>
      <c r="CA27" s="42">
        <v>0</v>
      </c>
      <c r="CB27" s="42">
        <v>0</v>
      </c>
      <c r="CC27" s="42">
        <v>0</v>
      </c>
      <c r="CD27" s="42">
        <v>0</v>
      </c>
      <c r="CE27" s="42">
        <v>0</v>
      </c>
      <c r="CF27" s="42">
        <v>0</v>
      </c>
    </row>
    <row r="28" spans="1:84" x14ac:dyDescent="0.25">
      <c r="A28" s="3" t="s">
        <v>31</v>
      </c>
      <c r="B28" s="3" t="s">
        <v>100</v>
      </c>
      <c r="C28" s="3" t="s">
        <v>118</v>
      </c>
      <c r="D28" s="42">
        <v>0</v>
      </c>
      <c r="E28" s="42">
        <v>0</v>
      </c>
      <c r="F28" s="42">
        <v>0</v>
      </c>
      <c r="G28" s="42">
        <v>0</v>
      </c>
      <c r="H28" s="42">
        <v>0</v>
      </c>
      <c r="I28" s="42">
        <v>0</v>
      </c>
      <c r="J28" s="42">
        <v>0</v>
      </c>
      <c r="K28" s="42">
        <v>0</v>
      </c>
      <c r="L28" s="42">
        <v>0</v>
      </c>
      <c r="M28" s="42">
        <v>0</v>
      </c>
      <c r="N28" s="42">
        <v>0</v>
      </c>
      <c r="O28" s="42">
        <v>0</v>
      </c>
      <c r="P28" s="42">
        <v>0</v>
      </c>
      <c r="Q28" s="42">
        <v>0</v>
      </c>
      <c r="R28" s="42">
        <v>0</v>
      </c>
      <c r="S28" s="42">
        <v>0</v>
      </c>
      <c r="T28" s="42">
        <v>0</v>
      </c>
      <c r="U28" s="42">
        <v>0</v>
      </c>
      <c r="V28" s="42">
        <v>0</v>
      </c>
      <c r="W28" s="42">
        <v>0</v>
      </c>
      <c r="X28" s="42">
        <v>0</v>
      </c>
      <c r="Y28" s="42">
        <v>0</v>
      </c>
      <c r="Z28" s="42">
        <v>0</v>
      </c>
      <c r="AA28" s="42">
        <v>0</v>
      </c>
      <c r="AB28" s="42">
        <v>0</v>
      </c>
      <c r="AC28" s="42">
        <v>0</v>
      </c>
      <c r="AD28" s="42">
        <v>0</v>
      </c>
      <c r="AE28" s="42">
        <v>0</v>
      </c>
      <c r="AF28" s="42">
        <v>0</v>
      </c>
      <c r="AG28" s="42">
        <v>0</v>
      </c>
      <c r="AH28" s="42">
        <v>0</v>
      </c>
      <c r="AI28" s="42">
        <v>0</v>
      </c>
      <c r="AJ28" s="42">
        <v>0</v>
      </c>
      <c r="AK28" s="42">
        <v>0</v>
      </c>
      <c r="AL28" s="42">
        <v>0</v>
      </c>
      <c r="AM28" s="42">
        <v>0</v>
      </c>
      <c r="AN28" s="42">
        <v>0</v>
      </c>
      <c r="AO28" s="42">
        <v>0</v>
      </c>
      <c r="AP28" s="42">
        <v>0</v>
      </c>
      <c r="AQ28" s="42">
        <v>0</v>
      </c>
      <c r="AR28" s="42">
        <v>0</v>
      </c>
      <c r="AS28" s="42">
        <v>0</v>
      </c>
      <c r="AT28" s="42">
        <v>0</v>
      </c>
      <c r="AU28" s="42">
        <v>0</v>
      </c>
      <c r="AV28" s="42">
        <v>0</v>
      </c>
      <c r="AW28" s="42">
        <v>0</v>
      </c>
      <c r="AX28" s="42">
        <v>0</v>
      </c>
      <c r="AY28" s="42">
        <v>0</v>
      </c>
      <c r="AZ28" s="42">
        <v>0</v>
      </c>
      <c r="BA28" s="42">
        <v>0</v>
      </c>
      <c r="BB28" s="42">
        <v>0</v>
      </c>
      <c r="BC28" s="42">
        <v>0</v>
      </c>
      <c r="BD28" s="42">
        <v>0</v>
      </c>
      <c r="BE28" s="42">
        <v>0</v>
      </c>
      <c r="BF28" s="42">
        <v>0</v>
      </c>
      <c r="BG28" s="42">
        <v>0</v>
      </c>
      <c r="BH28" s="42">
        <v>0</v>
      </c>
      <c r="BI28" s="42">
        <v>0</v>
      </c>
      <c r="BJ28" s="42">
        <v>0</v>
      </c>
      <c r="BK28" s="42">
        <v>0</v>
      </c>
      <c r="BL28" s="42">
        <v>0</v>
      </c>
      <c r="BM28" s="42">
        <v>0</v>
      </c>
      <c r="BN28" s="42">
        <v>0</v>
      </c>
      <c r="BO28" s="42">
        <v>0</v>
      </c>
      <c r="BP28" s="42">
        <v>0</v>
      </c>
      <c r="BQ28" s="42">
        <v>0</v>
      </c>
      <c r="BR28" s="42">
        <v>0</v>
      </c>
      <c r="BS28" s="42">
        <v>0</v>
      </c>
      <c r="BT28" s="42">
        <v>0</v>
      </c>
      <c r="BU28" s="42">
        <v>0</v>
      </c>
      <c r="BV28" s="42">
        <v>0</v>
      </c>
      <c r="BW28" s="42">
        <v>0</v>
      </c>
      <c r="BX28" s="42">
        <v>0</v>
      </c>
      <c r="BY28" s="42">
        <v>0</v>
      </c>
      <c r="BZ28" s="42">
        <v>0</v>
      </c>
      <c r="CA28" s="42">
        <v>0</v>
      </c>
      <c r="CB28" s="42">
        <v>0</v>
      </c>
      <c r="CC28" s="42">
        <v>0</v>
      </c>
      <c r="CD28" s="42">
        <v>0</v>
      </c>
      <c r="CE28" s="42">
        <v>0</v>
      </c>
      <c r="CF28" s="42">
        <v>0</v>
      </c>
    </row>
    <row r="29" spans="1:84" x14ac:dyDescent="0.25">
      <c r="A29" s="3" t="s">
        <v>31</v>
      </c>
      <c r="B29" s="3" t="s">
        <v>100</v>
      </c>
      <c r="C29" s="3" t="s">
        <v>119</v>
      </c>
      <c r="D29" s="42">
        <v>0</v>
      </c>
      <c r="E29" s="42">
        <v>0</v>
      </c>
      <c r="F29" s="42">
        <v>0</v>
      </c>
      <c r="G29" s="42">
        <v>0</v>
      </c>
      <c r="H29" s="42">
        <v>0</v>
      </c>
      <c r="I29" s="42">
        <v>0</v>
      </c>
      <c r="J29" s="42">
        <v>0</v>
      </c>
      <c r="K29" s="42">
        <v>0</v>
      </c>
      <c r="L29" s="42">
        <v>0</v>
      </c>
      <c r="M29" s="42">
        <v>0</v>
      </c>
      <c r="N29" s="42">
        <v>0</v>
      </c>
      <c r="O29" s="42">
        <v>0</v>
      </c>
      <c r="P29" s="42">
        <v>0</v>
      </c>
      <c r="Q29" s="42">
        <v>0</v>
      </c>
      <c r="R29" s="42">
        <v>0</v>
      </c>
      <c r="S29" s="42">
        <v>0</v>
      </c>
      <c r="T29" s="42">
        <v>0</v>
      </c>
      <c r="U29" s="42">
        <v>0</v>
      </c>
      <c r="V29" s="42">
        <v>0</v>
      </c>
      <c r="W29" s="42">
        <v>0</v>
      </c>
      <c r="X29" s="42">
        <v>0</v>
      </c>
      <c r="Y29" s="42">
        <v>0</v>
      </c>
      <c r="Z29" s="42">
        <v>0</v>
      </c>
      <c r="AA29" s="42">
        <v>0</v>
      </c>
      <c r="AB29" s="42">
        <v>0</v>
      </c>
      <c r="AC29" s="42">
        <v>0</v>
      </c>
      <c r="AD29" s="42">
        <v>0</v>
      </c>
      <c r="AE29" s="42">
        <v>0</v>
      </c>
      <c r="AF29" s="42">
        <v>0</v>
      </c>
      <c r="AG29" s="42">
        <v>0</v>
      </c>
      <c r="AH29" s="42">
        <v>0</v>
      </c>
      <c r="AI29" s="42">
        <v>0</v>
      </c>
      <c r="AJ29" s="42">
        <v>0</v>
      </c>
      <c r="AK29" s="42">
        <v>0</v>
      </c>
      <c r="AL29" s="42">
        <v>0</v>
      </c>
      <c r="AM29" s="42">
        <v>0</v>
      </c>
      <c r="AN29" s="42">
        <v>0</v>
      </c>
      <c r="AO29" s="42">
        <v>0</v>
      </c>
      <c r="AP29" s="42">
        <v>0</v>
      </c>
      <c r="AQ29" s="42">
        <v>0</v>
      </c>
      <c r="AR29" s="42">
        <v>0</v>
      </c>
      <c r="AS29" s="42">
        <v>0</v>
      </c>
      <c r="AT29" s="42">
        <v>0</v>
      </c>
      <c r="AU29" s="42">
        <v>0</v>
      </c>
      <c r="AV29" s="42">
        <v>0</v>
      </c>
      <c r="AW29" s="42">
        <v>0</v>
      </c>
      <c r="AX29" s="42">
        <v>0</v>
      </c>
      <c r="AY29" s="42">
        <v>0</v>
      </c>
      <c r="AZ29" s="42">
        <v>0</v>
      </c>
      <c r="BA29" s="42">
        <v>0</v>
      </c>
      <c r="BB29" s="42">
        <v>0</v>
      </c>
      <c r="BC29" s="42">
        <v>0</v>
      </c>
      <c r="BD29" s="42">
        <v>0</v>
      </c>
      <c r="BE29" s="42">
        <v>0</v>
      </c>
      <c r="BF29" s="42">
        <v>0</v>
      </c>
      <c r="BG29" s="42">
        <v>0</v>
      </c>
      <c r="BH29" s="42">
        <v>0</v>
      </c>
      <c r="BI29" s="42">
        <v>0</v>
      </c>
      <c r="BJ29" s="42">
        <v>0</v>
      </c>
      <c r="BK29" s="42">
        <v>0</v>
      </c>
      <c r="BL29" s="42">
        <v>0</v>
      </c>
      <c r="BM29" s="42">
        <v>0</v>
      </c>
      <c r="BN29" s="42">
        <v>0</v>
      </c>
      <c r="BO29" s="42">
        <v>0</v>
      </c>
      <c r="BP29" s="42">
        <v>0</v>
      </c>
      <c r="BQ29" s="42">
        <v>0</v>
      </c>
      <c r="BR29" s="42">
        <v>0</v>
      </c>
      <c r="BS29" s="42">
        <v>0</v>
      </c>
      <c r="BT29" s="42">
        <v>0</v>
      </c>
      <c r="BU29" s="42">
        <v>0</v>
      </c>
      <c r="BV29" s="42">
        <v>0</v>
      </c>
      <c r="BW29" s="42">
        <v>0</v>
      </c>
      <c r="BX29" s="42">
        <v>0</v>
      </c>
      <c r="BY29" s="42">
        <v>0</v>
      </c>
      <c r="BZ29" s="42">
        <v>0</v>
      </c>
      <c r="CA29" s="42">
        <v>0</v>
      </c>
      <c r="CB29" s="42">
        <v>0</v>
      </c>
      <c r="CC29" s="42">
        <v>0</v>
      </c>
      <c r="CD29" s="42">
        <v>0</v>
      </c>
      <c r="CE29" s="42">
        <v>0</v>
      </c>
      <c r="CF29" s="42">
        <v>0</v>
      </c>
    </row>
    <row r="30" spans="1:84" x14ac:dyDescent="0.25">
      <c r="A30" s="3" t="s">
        <v>31</v>
      </c>
      <c r="B30" s="3" t="s">
        <v>100</v>
      </c>
      <c r="C30" s="3" t="s">
        <v>120</v>
      </c>
      <c r="D30" s="42">
        <v>0</v>
      </c>
      <c r="E30" s="42">
        <v>0</v>
      </c>
      <c r="F30" s="42">
        <v>0</v>
      </c>
      <c r="G30" s="42">
        <v>0</v>
      </c>
      <c r="H30" s="42">
        <v>0</v>
      </c>
      <c r="I30" s="42">
        <v>0</v>
      </c>
      <c r="J30" s="42">
        <v>0</v>
      </c>
      <c r="K30" s="42">
        <v>0</v>
      </c>
      <c r="L30" s="42">
        <v>0</v>
      </c>
      <c r="M30" s="42">
        <v>0</v>
      </c>
      <c r="N30" s="42">
        <v>0</v>
      </c>
      <c r="O30" s="42">
        <v>0</v>
      </c>
      <c r="P30" s="42">
        <v>0</v>
      </c>
      <c r="Q30" s="42">
        <v>0</v>
      </c>
      <c r="R30" s="42">
        <v>0</v>
      </c>
      <c r="S30" s="42">
        <v>0</v>
      </c>
      <c r="T30" s="42">
        <v>0</v>
      </c>
      <c r="U30" s="42">
        <v>0</v>
      </c>
      <c r="V30" s="42">
        <v>0</v>
      </c>
      <c r="W30" s="42">
        <v>0</v>
      </c>
      <c r="X30" s="42">
        <v>0</v>
      </c>
      <c r="Y30" s="42">
        <v>0</v>
      </c>
      <c r="Z30" s="42">
        <v>0</v>
      </c>
      <c r="AA30" s="42">
        <v>0</v>
      </c>
      <c r="AB30" s="42">
        <v>0</v>
      </c>
      <c r="AC30" s="42">
        <v>0</v>
      </c>
      <c r="AD30" s="42">
        <v>0</v>
      </c>
      <c r="AE30" s="42">
        <v>0</v>
      </c>
      <c r="AF30" s="42">
        <v>0</v>
      </c>
      <c r="AG30" s="42">
        <v>0</v>
      </c>
      <c r="AH30" s="42">
        <v>0</v>
      </c>
      <c r="AI30" s="42">
        <v>0</v>
      </c>
      <c r="AJ30" s="42">
        <v>0</v>
      </c>
      <c r="AK30" s="42">
        <v>0</v>
      </c>
      <c r="AL30" s="42">
        <v>0</v>
      </c>
      <c r="AM30" s="42">
        <v>0</v>
      </c>
      <c r="AN30" s="42">
        <v>0</v>
      </c>
      <c r="AO30" s="42">
        <v>0</v>
      </c>
      <c r="AP30" s="42">
        <v>0</v>
      </c>
      <c r="AQ30" s="42">
        <v>0</v>
      </c>
      <c r="AR30" s="42">
        <v>0</v>
      </c>
      <c r="AS30" s="42">
        <v>0</v>
      </c>
      <c r="AT30" s="42">
        <v>0</v>
      </c>
      <c r="AU30" s="42">
        <v>0</v>
      </c>
      <c r="AV30" s="42">
        <v>0</v>
      </c>
      <c r="AW30" s="42">
        <v>0</v>
      </c>
      <c r="AX30" s="42">
        <v>0</v>
      </c>
      <c r="AY30" s="42">
        <v>0</v>
      </c>
      <c r="AZ30" s="42">
        <v>0</v>
      </c>
      <c r="BA30" s="42">
        <v>0</v>
      </c>
      <c r="BB30" s="42">
        <v>0</v>
      </c>
      <c r="BC30" s="42">
        <v>0</v>
      </c>
      <c r="BD30" s="42">
        <v>0</v>
      </c>
      <c r="BE30" s="42">
        <v>0</v>
      </c>
      <c r="BF30" s="42">
        <v>0</v>
      </c>
      <c r="BG30" s="42">
        <v>0</v>
      </c>
      <c r="BH30" s="42">
        <v>0</v>
      </c>
      <c r="BI30" s="42">
        <v>0</v>
      </c>
      <c r="BJ30" s="42">
        <v>0</v>
      </c>
      <c r="BK30" s="42">
        <v>0</v>
      </c>
      <c r="BL30" s="42">
        <v>0</v>
      </c>
      <c r="BM30" s="42">
        <v>0</v>
      </c>
      <c r="BN30" s="42">
        <v>0</v>
      </c>
      <c r="BO30" s="42">
        <v>0</v>
      </c>
      <c r="BP30" s="42">
        <v>0</v>
      </c>
      <c r="BQ30" s="42">
        <v>0</v>
      </c>
      <c r="BR30" s="42">
        <v>0</v>
      </c>
      <c r="BS30" s="42">
        <v>0</v>
      </c>
      <c r="BT30" s="42">
        <v>0</v>
      </c>
      <c r="BU30" s="42">
        <v>0</v>
      </c>
      <c r="BV30" s="42">
        <v>0</v>
      </c>
      <c r="BW30" s="42">
        <v>0</v>
      </c>
      <c r="BX30" s="42">
        <v>0</v>
      </c>
      <c r="BY30" s="42">
        <v>0</v>
      </c>
      <c r="BZ30" s="42">
        <v>0</v>
      </c>
      <c r="CA30" s="42">
        <v>0</v>
      </c>
      <c r="CB30" s="42">
        <v>0</v>
      </c>
      <c r="CC30" s="42">
        <v>0</v>
      </c>
      <c r="CD30" s="42">
        <v>0</v>
      </c>
      <c r="CE30" s="42">
        <v>0</v>
      </c>
      <c r="CF30" s="42">
        <v>0</v>
      </c>
    </row>
    <row r="31" spans="1:84" x14ac:dyDescent="0.25">
      <c r="A31" s="3" t="s">
        <v>31</v>
      </c>
      <c r="B31" s="3" t="s">
        <v>99</v>
      </c>
      <c r="C31" s="3" t="s">
        <v>122</v>
      </c>
      <c r="D31" s="42">
        <v>0</v>
      </c>
      <c r="E31" s="42">
        <v>0</v>
      </c>
      <c r="F31" s="42">
        <v>0</v>
      </c>
      <c r="G31" s="42">
        <v>0</v>
      </c>
      <c r="H31" s="42">
        <v>0</v>
      </c>
      <c r="I31" s="42">
        <v>0</v>
      </c>
      <c r="J31" s="42">
        <v>0</v>
      </c>
      <c r="K31" s="42">
        <v>0</v>
      </c>
      <c r="L31" s="42">
        <v>0</v>
      </c>
      <c r="M31" s="42">
        <v>0</v>
      </c>
      <c r="N31" s="42">
        <v>0</v>
      </c>
      <c r="O31" s="42">
        <v>0</v>
      </c>
      <c r="P31" s="42">
        <v>0</v>
      </c>
      <c r="Q31" s="42">
        <v>0</v>
      </c>
      <c r="R31" s="42">
        <v>0</v>
      </c>
      <c r="S31" s="42">
        <v>0</v>
      </c>
      <c r="T31" s="42">
        <v>0</v>
      </c>
      <c r="U31" s="42">
        <v>0</v>
      </c>
      <c r="V31" s="42">
        <v>0</v>
      </c>
      <c r="W31" s="42">
        <v>0</v>
      </c>
      <c r="X31" s="42">
        <v>0</v>
      </c>
      <c r="Y31" s="42">
        <v>0</v>
      </c>
      <c r="Z31" s="42">
        <v>0</v>
      </c>
      <c r="AA31" s="42">
        <v>0</v>
      </c>
      <c r="AB31" s="42">
        <v>0</v>
      </c>
      <c r="AC31" s="42">
        <v>0</v>
      </c>
      <c r="AD31" s="42">
        <v>0</v>
      </c>
      <c r="AE31" s="42">
        <v>0</v>
      </c>
      <c r="AF31" s="42">
        <v>0</v>
      </c>
      <c r="AG31" s="42">
        <v>0</v>
      </c>
      <c r="AH31" s="42">
        <v>0</v>
      </c>
      <c r="AI31" s="42">
        <v>0</v>
      </c>
      <c r="AJ31" s="42">
        <v>0</v>
      </c>
      <c r="AK31" s="42">
        <v>0</v>
      </c>
      <c r="AL31" s="42">
        <v>0</v>
      </c>
      <c r="AM31" s="42">
        <v>0</v>
      </c>
      <c r="AN31" s="42">
        <v>0</v>
      </c>
      <c r="AO31" s="42">
        <v>0</v>
      </c>
      <c r="AP31" s="42">
        <v>0</v>
      </c>
      <c r="AQ31" s="42">
        <v>0</v>
      </c>
      <c r="AR31" s="42">
        <v>0</v>
      </c>
      <c r="AS31" s="42">
        <v>0</v>
      </c>
      <c r="AT31" s="42">
        <v>0</v>
      </c>
      <c r="AU31" s="42">
        <v>0</v>
      </c>
      <c r="AV31" s="42">
        <v>0</v>
      </c>
      <c r="AW31" s="42">
        <v>0</v>
      </c>
      <c r="AX31" s="42">
        <v>0</v>
      </c>
      <c r="AY31" s="42">
        <v>0</v>
      </c>
      <c r="AZ31" s="42">
        <v>0</v>
      </c>
      <c r="BA31" s="42">
        <v>0</v>
      </c>
      <c r="BB31" s="42">
        <v>0</v>
      </c>
      <c r="BC31" s="42">
        <v>0</v>
      </c>
      <c r="BD31" s="42">
        <v>0</v>
      </c>
      <c r="BE31" s="42">
        <v>0</v>
      </c>
      <c r="BF31" s="42">
        <v>0</v>
      </c>
      <c r="BG31" s="42">
        <v>0</v>
      </c>
      <c r="BH31" s="42">
        <v>0</v>
      </c>
      <c r="BI31" s="42">
        <v>0</v>
      </c>
      <c r="BJ31" s="42">
        <v>0</v>
      </c>
      <c r="BK31" s="42">
        <v>0</v>
      </c>
      <c r="BL31" s="42">
        <v>0</v>
      </c>
      <c r="BM31" s="42">
        <v>0</v>
      </c>
      <c r="BN31" s="42">
        <v>0</v>
      </c>
      <c r="BO31" s="42">
        <v>0</v>
      </c>
      <c r="BP31" s="42">
        <v>0</v>
      </c>
      <c r="BQ31" s="42">
        <v>0</v>
      </c>
      <c r="BR31" s="42">
        <v>0</v>
      </c>
      <c r="BS31" s="42">
        <v>0</v>
      </c>
      <c r="BT31" s="42">
        <v>0</v>
      </c>
      <c r="BU31" s="42">
        <v>0</v>
      </c>
      <c r="BV31" s="42">
        <v>0</v>
      </c>
      <c r="BW31" s="42">
        <v>0</v>
      </c>
      <c r="BX31" s="42">
        <v>0</v>
      </c>
      <c r="BY31" s="42">
        <v>0</v>
      </c>
      <c r="BZ31" s="42">
        <v>0</v>
      </c>
      <c r="CA31" s="42">
        <v>0</v>
      </c>
      <c r="CB31" s="42">
        <v>0</v>
      </c>
      <c r="CC31" s="42">
        <v>0</v>
      </c>
      <c r="CD31" s="42">
        <v>0</v>
      </c>
      <c r="CE31" s="42">
        <v>0</v>
      </c>
      <c r="CF31" s="42">
        <v>0</v>
      </c>
    </row>
    <row r="32" spans="1:84" x14ac:dyDescent="0.25">
      <c r="A32" s="3" t="s">
        <v>31</v>
      </c>
      <c r="B32" s="3" t="s">
        <v>99</v>
      </c>
      <c r="C32" s="3" t="s">
        <v>116</v>
      </c>
      <c r="D32" s="42">
        <v>0</v>
      </c>
      <c r="E32" s="42">
        <v>0</v>
      </c>
      <c r="F32" s="42">
        <v>0</v>
      </c>
      <c r="G32" s="42">
        <v>0</v>
      </c>
      <c r="H32" s="42">
        <v>0</v>
      </c>
      <c r="I32" s="42">
        <v>0</v>
      </c>
      <c r="J32" s="42">
        <v>0</v>
      </c>
      <c r="K32" s="42">
        <v>0</v>
      </c>
      <c r="L32" s="42">
        <v>0</v>
      </c>
      <c r="M32" s="42">
        <v>0</v>
      </c>
      <c r="N32" s="42">
        <v>0</v>
      </c>
      <c r="O32" s="42">
        <v>0</v>
      </c>
      <c r="P32" s="42">
        <v>0</v>
      </c>
      <c r="Q32" s="42">
        <v>0</v>
      </c>
      <c r="R32" s="42">
        <v>0</v>
      </c>
      <c r="S32" s="42">
        <v>0</v>
      </c>
      <c r="T32" s="42">
        <v>0</v>
      </c>
      <c r="U32" s="42">
        <v>0</v>
      </c>
      <c r="V32" s="42">
        <v>0</v>
      </c>
      <c r="W32" s="42">
        <v>0</v>
      </c>
      <c r="X32" s="42">
        <v>0</v>
      </c>
      <c r="Y32" s="42">
        <v>0</v>
      </c>
      <c r="Z32" s="42">
        <v>0</v>
      </c>
      <c r="AA32" s="42">
        <v>0</v>
      </c>
      <c r="AB32" s="42">
        <v>0</v>
      </c>
      <c r="AC32" s="42">
        <v>0</v>
      </c>
      <c r="AD32" s="42">
        <v>0</v>
      </c>
      <c r="AE32" s="42">
        <v>0</v>
      </c>
      <c r="AF32" s="42">
        <v>0</v>
      </c>
      <c r="AG32" s="42">
        <v>0</v>
      </c>
      <c r="AH32" s="42">
        <v>0</v>
      </c>
      <c r="AI32" s="42">
        <v>0</v>
      </c>
      <c r="AJ32" s="42">
        <v>0</v>
      </c>
      <c r="AK32" s="42">
        <v>0</v>
      </c>
      <c r="AL32" s="42">
        <v>0</v>
      </c>
      <c r="AM32" s="42">
        <v>0</v>
      </c>
      <c r="AN32" s="42">
        <v>0</v>
      </c>
      <c r="AO32" s="42">
        <v>0</v>
      </c>
      <c r="AP32" s="42">
        <v>0</v>
      </c>
      <c r="AQ32" s="42">
        <v>0</v>
      </c>
      <c r="AR32" s="42">
        <v>0</v>
      </c>
      <c r="AS32" s="42">
        <v>0</v>
      </c>
      <c r="AT32" s="42">
        <v>0</v>
      </c>
      <c r="AU32" s="42">
        <v>0</v>
      </c>
      <c r="AV32" s="42">
        <v>0</v>
      </c>
      <c r="AW32" s="42">
        <v>0</v>
      </c>
      <c r="AX32" s="42">
        <v>0</v>
      </c>
      <c r="AY32" s="42">
        <v>0</v>
      </c>
      <c r="AZ32" s="42">
        <v>0</v>
      </c>
      <c r="BA32" s="42">
        <v>0</v>
      </c>
      <c r="BB32" s="42">
        <v>0</v>
      </c>
      <c r="BC32" s="42">
        <v>0</v>
      </c>
      <c r="BD32" s="42">
        <v>0</v>
      </c>
      <c r="BE32" s="42">
        <v>0</v>
      </c>
      <c r="BF32" s="42">
        <v>0</v>
      </c>
      <c r="BG32" s="42">
        <v>0</v>
      </c>
      <c r="BH32" s="42">
        <v>0</v>
      </c>
      <c r="BI32" s="42">
        <v>0</v>
      </c>
      <c r="BJ32" s="42">
        <v>0</v>
      </c>
      <c r="BK32" s="42">
        <v>0</v>
      </c>
      <c r="BL32" s="42">
        <v>0</v>
      </c>
      <c r="BM32" s="42">
        <v>0</v>
      </c>
      <c r="BN32" s="42">
        <v>0</v>
      </c>
      <c r="BO32" s="42">
        <v>0</v>
      </c>
      <c r="BP32" s="42">
        <v>0</v>
      </c>
      <c r="BQ32" s="42">
        <v>0</v>
      </c>
      <c r="BR32" s="42">
        <v>0</v>
      </c>
      <c r="BS32" s="42">
        <v>0</v>
      </c>
      <c r="BT32" s="42">
        <v>0</v>
      </c>
      <c r="BU32" s="42">
        <v>0</v>
      </c>
      <c r="BV32" s="42">
        <v>0</v>
      </c>
      <c r="BW32" s="42">
        <v>0</v>
      </c>
      <c r="BX32" s="42">
        <v>0</v>
      </c>
      <c r="BY32" s="42">
        <v>0</v>
      </c>
      <c r="BZ32" s="42">
        <v>0</v>
      </c>
      <c r="CA32" s="42">
        <v>0</v>
      </c>
      <c r="CB32" s="42">
        <v>0</v>
      </c>
      <c r="CC32" s="42">
        <v>0</v>
      </c>
      <c r="CD32" s="42">
        <v>0</v>
      </c>
      <c r="CE32" s="42">
        <v>0</v>
      </c>
      <c r="CF32" s="42">
        <v>0</v>
      </c>
    </row>
    <row r="33" spans="1:84" x14ac:dyDescent="0.25">
      <c r="A33" s="3" t="s">
        <v>31</v>
      </c>
      <c r="B33" s="3" t="s">
        <v>99</v>
      </c>
      <c r="C33" s="3" t="s">
        <v>117</v>
      </c>
      <c r="D33" s="42">
        <v>0</v>
      </c>
      <c r="E33" s="42">
        <v>0</v>
      </c>
      <c r="F33" s="42">
        <v>0</v>
      </c>
      <c r="G33" s="42">
        <v>0</v>
      </c>
      <c r="H33" s="42">
        <v>0</v>
      </c>
      <c r="I33" s="42">
        <v>0</v>
      </c>
      <c r="J33" s="42">
        <v>0</v>
      </c>
      <c r="K33" s="42">
        <v>0</v>
      </c>
      <c r="L33" s="42">
        <v>0</v>
      </c>
      <c r="M33" s="42">
        <v>0</v>
      </c>
      <c r="N33" s="42">
        <v>0</v>
      </c>
      <c r="O33" s="42">
        <v>0</v>
      </c>
      <c r="P33" s="42">
        <v>0</v>
      </c>
      <c r="Q33" s="42">
        <v>0</v>
      </c>
      <c r="R33" s="42">
        <v>0</v>
      </c>
      <c r="S33" s="42">
        <v>0</v>
      </c>
      <c r="T33" s="42">
        <v>0</v>
      </c>
      <c r="U33" s="42">
        <v>0</v>
      </c>
      <c r="V33" s="42">
        <v>0</v>
      </c>
      <c r="W33" s="42">
        <v>0</v>
      </c>
      <c r="X33" s="42">
        <v>0</v>
      </c>
      <c r="Y33" s="42">
        <v>0</v>
      </c>
      <c r="Z33" s="42">
        <v>0</v>
      </c>
      <c r="AA33" s="42">
        <v>0</v>
      </c>
      <c r="AB33" s="42">
        <v>0</v>
      </c>
      <c r="AC33" s="42">
        <v>0</v>
      </c>
      <c r="AD33" s="42">
        <v>0</v>
      </c>
      <c r="AE33" s="42">
        <v>0</v>
      </c>
      <c r="AF33" s="42">
        <v>0</v>
      </c>
      <c r="AG33" s="42">
        <v>0</v>
      </c>
      <c r="AH33" s="42">
        <v>0</v>
      </c>
      <c r="AI33" s="42">
        <v>0</v>
      </c>
      <c r="AJ33" s="42">
        <v>0</v>
      </c>
      <c r="AK33" s="42">
        <v>0</v>
      </c>
      <c r="AL33" s="42">
        <v>0</v>
      </c>
      <c r="AM33" s="42">
        <v>0</v>
      </c>
      <c r="AN33" s="42">
        <v>0</v>
      </c>
      <c r="AO33" s="42">
        <v>0</v>
      </c>
      <c r="AP33" s="42">
        <v>0</v>
      </c>
      <c r="AQ33" s="42">
        <v>0</v>
      </c>
      <c r="AR33" s="42">
        <v>0</v>
      </c>
      <c r="AS33" s="42">
        <v>0</v>
      </c>
      <c r="AT33" s="42">
        <v>0</v>
      </c>
      <c r="AU33" s="42">
        <v>0</v>
      </c>
      <c r="AV33" s="42">
        <v>0</v>
      </c>
      <c r="AW33" s="42">
        <v>0</v>
      </c>
      <c r="AX33" s="42">
        <v>0</v>
      </c>
      <c r="AY33" s="42">
        <v>0</v>
      </c>
      <c r="AZ33" s="42">
        <v>0</v>
      </c>
      <c r="BA33" s="42">
        <v>0</v>
      </c>
      <c r="BB33" s="42">
        <v>0</v>
      </c>
      <c r="BC33" s="42">
        <v>0</v>
      </c>
      <c r="BD33" s="42">
        <v>0</v>
      </c>
      <c r="BE33" s="42">
        <v>0</v>
      </c>
      <c r="BF33" s="42">
        <v>0</v>
      </c>
      <c r="BG33" s="42">
        <v>0</v>
      </c>
      <c r="BH33" s="42">
        <v>0</v>
      </c>
      <c r="BI33" s="42">
        <v>0</v>
      </c>
      <c r="BJ33" s="42">
        <v>0</v>
      </c>
      <c r="BK33" s="42">
        <v>0</v>
      </c>
      <c r="BL33" s="42">
        <v>0</v>
      </c>
      <c r="BM33" s="42">
        <v>0</v>
      </c>
      <c r="BN33" s="42">
        <v>0</v>
      </c>
      <c r="BO33" s="42">
        <v>0</v>
      </c>
      <c r="BP33" s="42">
        <v>0</v>
      </c>
      <c r="BQ33" s="42">
        <v>0</v>
      </c>
      <c r="BR33" s="42">
        <v>0</v>
      </c>
      <c r="BS33" s="42">
        <v>0</v>
      </c>
      <c r="BT33" s="42">
        <v>0</v>
      </c>
      <c r="BU33" s="42">
        <v>0</v>
      </c>
      <c r="BV33" s="42">
        <v>0</v>
      </c>
      <c r="BW33" s="42">
        <v>0</v>
      </c>
      <c r="BX33" s="42">
        <v>0</v>
      </c>
      <c r="BY33" s="42">
        <v>0</v>
      </c>
      <c r="BZ33" s="42">
        <v>0</v>
      </c>
      <c r="CA33" s="42">
        <v>0</v>
      </c>
      <c r="CB33" s="42">
        <v>0</v>
      </c>
      <c r="CC33" s="42">
        <v>0</v>
      </c>
      <c r="CD33" s="42">
        <v>0</v>
      </c>
      <c r="CE33" s="42">
        <v>0</v>
      </c>
      <c r="CF33" s="42">
        <v>0</v>
      </c>
    </row>
    <row r="34" spans="1:84" x14ac:dyDescent="0.25">
      <c r="A34" s="3" t="s">
        <v>31</v>
      </c>
      <c r="B34" s="3" t="s">
        <v>99</v>
      </c>
      <c r="C34" s="3" t="s">
        <v>121</v>
      </c>
      <c r="D34" s="42">
        <v>0</v>
      </c>
      <c r="E34" s="42">
        <v>0</v>
      </c>
      <c r="F34" s="42">
        <v>0</v>
      </c>
      <c r="G34" s="42">
        <v>0</v>
      </c>
      <c r="H34" s="42">
        <v>0</v>
      </c>
      <c r="I34" s="42">
        <v>0</v>
      </c>
      <c r="J34" s="42">
        <v>0</v>
      </c>
      <c r="K34" s="42">
        <v>0</v>
      </c>
      <c r="L34" s="42">
        <v>0</v>
      </c>
      <c r="M34" s="42">
        <v>0</v>
      </c>
      <c r="N34" s="42">
        <v>0</v>
      </c>
      <c r="O34" s="42">
        <v>0</v>
      </c>
      <c r="P34" s="42">
        <v>0</v>
      </c>
      <c r="Q34" s="42">
        <v>0</v>
      </c>
      <c r="R34" s="42">
        <v>0</v>
      </c>
      <c r="S34" s="42">
        <v>0</v>
      </c>
      <c r="T34" s="42">
        <v>0</v>
      </c>
      <c r="U34" s="42">
        <v>0</v>
      </c>
      <c r="V34" s="42">
        <v>0</v>
      </c>
      <c r="W34" s="42">
        <v>0</v>
      </c>
      <c r="X34" s="42">
        <v>0</v>
      </c>
      <c r="Y34" s="42">
        <v>0</v>
      </c>
      <c r="Z34" s="42">
        <v>0</v>
      </c>
      <c r="AA34" s="42">
        <v>0</v>
      </c>
      <c r="AB34" s="42">
        <v>0</v>
      </c>
      <c r="AC34" s="42">
        <v>0</v>
      </c>
      <c r="AD34" s="42">
        <v>0</v>
      </c>
      <c r="AE34" s="42">
        <v>0</v>
      </c>
      <c r="AF34" s="42">
        <v>0</v>
      </c>
      <c r="AG34" s="42">
        <v>0</v>
      </c>
      <c r="AH34" s="42">
        <v>0</v>
      </c>
      <c r="AI34" s="42">
        <v>0</v>
      </c>
      <c r="AJ34" s="42">
        <v>0</v>
      </c>
      <c r="AK34" s="42">
        <v>0</v>
      </c>
      <c r="AL34" s="42">
        <v>0</v>
      </c>
      <c r="AM34" s="42">
        <v>0</v>
      </c>
      <c r="AN34" s="42">
        <v>0</v>
      </c>
      <c r="AO34" s="42">
        <v>0</v>
      </c>
      <c r="AP34" s="42">
        <v>0</v>
      </c>
      <c r="AQ34" s="42">
        <v>0</v>
      </c>
      <c r="AR34" s="42">
        <v>0</v>
      </c>
      <c r="AS34" s="42">
        <v>0</v>
      </c>
      <c r="AT34" s="42">
        <v>0</v>
      </c>
      <c r="AU34" s="42">
        <v>0</v>
      </c>
      <c r="AV34" s="42">
        <v>0</v>
      </c>
      <c r="AW34" s="42">
        <v>0</v>
      </c>
      <c r="AX34" s="42">
        <v>0</v>
      </c>
      <c r="AY34" s="42">
        <v>0</v>
      </c>
      <c r="AZ34" s="42">
        <v>0</v>
      </c>
      <c r="BA34" s="42">
        <v>0</v>
      </c>
      <c r="BB34" s="42">
        <v>0</v>
      </c>
      <c r="BC34" s="42">
        <v>0</v>
      </c>
      <c r="BD34" s="42">
        <v>0</v>
      </c>
      <c r="BE34" s="42">
        <v>0</v>
      </c>
      <c r="BF34" s="42">
        <v>0</v>
      </c>
      <c r="BG34" s="42">
        <v>0</v>
      </c>
      <c r="BH34" s="42">
        <v>0</v>
      </c>
      <c r="BI34" s="42">
        <v>0</v>
      </c>
      <c r="BJ34" s="42">
        <v>0</v>
      </c>
      <c r="BK34" s="42">
        <v>0</v>
      </c>
      <c r="BL34" s="42">
        <v>0</v>
      </c>
      <c r="BM34" s="42">
        <v>0</v>
      </c>
      <c r="BN34" s="42">
        <v>0</v>
      </c>
      <c r="BO34" s="42">
        <v>0</v>
      </c>
      <c r="BP34" s="42">
        <v>0</v>
      </c>
      <c r="BQ34" s="42">
        <v>0</v>
      </c>
      <c r="BR34" s="42">
        <v>0</v>
      </c>
      <c r="BS34" s="42">
        <v>0</v>
      </c>
      <c r="BT34" s="42">
        <v>0</v>
      </c>
      <c r="BU34" s="42">
        <v>0</v>
      </c>
      <c r="BV34" s="42">
        <v>0</v>
      </c>
      <c r="BW34" s="42">
        <v>0</v>
      </c>
      <c r="BX34" s="42">
        <v>0</v>
      </c>
      <c r="BY34" s="42">
        <v>0</v>
      </c>
      <c r="BZ34" s="42">
        <v>0</v>
      </c>
      <c r="CA34" s="42">
        <v>0</v>
      </c>
      <c r="CB34" s="42">
        <v>0</v>
      </c>
      <c r="CC34" s="42">
        <v>0</v>
      </c>
      <c r="CD34" s="42">
        <v>0</v>
      </c>
      <c r="CE34" s="42">
        <v>0</v>
      </c>
      <c r="CF34" s="42">
        <v>0</v>
      </c>
    </row>
    <row r="35" spans="1:84" x14ac:dyDescent="0.25">
      <c r="A35" s="3" t="s">
        <v>31</v>
      </c>
      <c r="B35" s="3" t="s">
        <v>99</v>
      </c>
      <c r="C35" s="3" t="s">
        <v>118</v>
      </c>
      <c r="D35" s="42">
        <v>0</v>
      </c>
      <c r="E35" s="42">
        <v>0</v>
      </c>
      <c r="F35" s="42">
        <v>0</v>
      </c>
      <c r="G35" s="42">
        <v>0</v>
      </c>
      <c r="H35" s="42">
        <v>0</v>
      </c>
      <c r="I35" s="42">
        <v>0</v>
      </c>
      <c r="J35" s="42">
        <v>0</v>
      </c>
      <c r="K35" s="42">
        <v>0</v>
      </c>
      <c r="L35" s="42">
        <v>0</v>
      </c>
      <c r="M35" s="42">
        <v>0</v>
      </c>
      <c r="N35" s="42">
        <v>0</v>
      </c>
      <c r="O35" s="42">
        <v>0</v>
      </c>
      <c r="P35" s="42">
        <v>0</v>
      </c>
      <c r="Q35" s="42">
        <v>0</v>
      </c>
      <c r="R35" s="42">
        <v>0</v>
      </c>
      <c r="S35" s="42">
        <v>0</v>
      </c>
      <c r="T35" s="42">
        <v>0</v>
      </c>
      <c r="U35" s="42">
        <v>0</v>
      </c>
      <c r="V35" s="42">
        <v>0</v>
      </c>
      <c r="W35" s="42">
        <v>0</v>
      </c>
      <c r="X35" s="42">
        <v>0</v>
      </c>
      <c r="Y35" s="42">
        <v>0</v>
      </c>
      <c r="Z35" s="42">
        <v>0</v>
      </c>
      <c r="AA35" s="42">
        <v>0</v>
      </c>
      <c r="AB35" s="42">
        <v>0</v>
      </c>
      <c r="AC35" s="42">
        <v>0</v>
      </c>
      <c r="AD35" s="42">
        <v>0</v>
      </c>
      <c r="AE35" s="42">
        <v>0</v>
      </c>
      <c r="AF35" s="42">
        <v>0</v>
      </c>
      <c r="AG35" s="42">
        <v>0</v>
      </c>
      <c r="AH35" s="42">
        <v>0</v>
      </c>
      <c r="AI35" s="42">
        <v>0</v>
      </c>
      <c r="AJ35" s="42">
        <v>0</v>
      </c>
      <c r="AK35" s="42">
        <v>0</v>
      </c>
      <c r="AL35" s="42">
        <v>0</v>
      </c>
      <c r="AM35" s="42">
        <v>0</v>
      </c>
      <c r="AN35" s="42">
        <v>0</v>
      </c>
      <c r="AO35" s="42">
        <v>0</v>
      </c>
      <c r="AP35" s="42">
        <v>0</v>
      </c>
      <c r="AQ35" s="42">
        <v>0</v>
      </c>
      <c r="AR35" s="42">
        <v>0</v>
      </c>
      <c r="AS35" s="42">
        <v>0</v>
      </c>
      <c r="AT35" s="42">
        <v>0</v>
      </c>
      <c r="AU35" s="42">
        <v>0</v>
      </c>
      <c r="AV35" s="42">
        <v>0</v>
      </c>
      <c r="AW35" s="42">
        <v>0</v>
      </c>
      <c r="AX35" s="42">
        <v>0</v>
      </c>
      <c r="AY35" s="42">
        <v>0</v>
      </c>
      <c r="AZ35" s="42">
        <v>0</v>
      </c>
      <c r="BA35" s="42">
        <v>0</v>
      </c>
      <c r="BB35" s="42">
        <v>0</v>
      </c>
      <c r="BC35" s="42">
        <v>0</v>
      </c>
      <c r="BD35" s="42">
        <v>0</v>
      </c>
      <c r="BE35" s="42">
        <v>0</v>
      </c>
      <c r="BF35" s="42">
        <v>0</v>
      </c>
      <c r="BG35" s="42">
        <v>0</v>
      </c>
      <c r="BH35" s="42">
        <v>0</v>
      </c>
      <c r="BI35" s="42">
        <v>0</v>
      </c>
      <c r="BJ35" s="42">
        <v>0</v>
      </c>
      <c r="BK35" s="42">
        <v>0</v>
      </c>
      <c r="BL35" s="42">
        <v>0</v>
      </c>
      <c r="BM35" s="42">
        <v>0</v>
      </c>
      <c r="BN35" s="42">
        <v>0</v>
      </c>
      <c r="BO35" s="42">
        <v>0</v>
      </c>
      <c r="BP35" s="42">
        <v>0</v>
      </c>
      <c r="BQ35" s="42">
        <v>0</v>
      </c>
      <c r="BR35" s="42">
        <v>0</v>
      </c>
      <c r="BS35" s="42">
        <v>0</v>
      </c>
      <c r="BT35" s="42">
        <v>0</v>
      </c>
      <c r="BU35" s="42">
        <v>0</v>
      </c>
      <c r="BV35" s="42">
        <v>0</v>
      </c>
      <c r="BW35" s="42">
        <v>0</v>
      </c>
      <c r="BX35" s="42">
        <v>0</v>
      </c>
      <c r="BY35" s="42">
        <v>0</v>
      </c>
      <c r="BZ35" s="42">
        <v>0</v>
      </c>
      <c r="CA35" s="42">
        <v>0</v>
      </c>
      <c r="CB35" s="42">
        <v>0</v>
      </c>
      <c r="CC35" s="42">
        <v>0</v>
      </c>
      <c r="CD35" s="42">
        <v>0</v>
      </c>
      <c r="CE35" s="42">
        <v>0</v>
      </c>
      <c r="CF35" s="42">
        <v>0</v>
      </c>
    </row>
    <row r="36" spans="1:84" x14ac:dyDescent="0.25">
      <c r="A36" s="3" t="s">
        <v>31</v>
      </c>
      <c r="B36" s="3" t="s">
        <v>99</v>
      </c>
      <c r="C36" s="3" t="s">
        <v>119</v>
      </c>
      <c r="D36" s="42">
        <v>0</v>
      </c>
      <c r="E36" s="42">
        <v>0</v>
      </c>
      <c r="F36" s="42">
        <v>0</v>
      </c>
      <c r="G36" s="42">
        <v>0</v>
      </c>
      <c r="H36" s="42">
        <v>0</v>
      </c>
      <c r="I36" s="42">
        <v>0</v>
      </c>
      <c r="J36" s="42">
        <v>0</v>
      </c>
      <c r="K36" s="42">
        <v>0</v>
      </c>
      <c r="L36" s="42">
        <v>0</v>
      </c>
      <c r="M36" s="42">
        <v>0</v>
      </c>
      <c r="N36" s="42">
        <v>0</v>
      </c>
      <c r="O36" s="42">
        <v>0</v>
      </c>
      <c r="P36" s="42">
        <v>0</v>
      </c>
      <c r="Q36" s="42">
        <v>0</v>
      </c>
      <c r="R36" s="42">
        <v>0</v>
      </c>
      <c r="S36" s="42">
        <v>0</v>
      </c>
      <c r="T36" s="42">
        <v>0</v>
      </c>
      <c r="U36" s="42">
        <v>0</v>
      </c>
      <c r="V36" s="42">
        <v>0</v>
      </c>
      <c r="W36" s="42">
        <v>0</v>
      </c>
      <c r="X36" s="42">
        <v>0</v>
      </c>
      <c r="Y36" s="42">
        <v>0</v>
      </c>
      <c r="Z36" s="42">
        <v>0</v>
      </c>
      <c r="AA36" s="42">
        <v>0</v>
      </c>
      <c r="AB36" s="42">
        <v>0</v>
      </c>
      <c r="AC36" s="42">
        <v>0</v>
      </c>
      <c r="AD36" s="42">
        <v>0</v>
      </c>
      <c r="AE36" s="42">
        <v>0</v>
      </c>
      <c r="AF36" s="42">
        <v>0</v>
      </c>
      <c r="AG36" s="42">
        <v>0</v>
      </c>
      <c r="AH36" s="42">
        <v>0</v>
      </c>
      <c r="AI36" s="42">
        <v>0</v>
      </c>
      <c r="AJ36" s="42">
        <v>0</v>
      </c>
      <c r="AK36" s="42">
        <v>0</v>
      </c>
      <c r="AL36" s="42">
        <v>0</v>
      </c>
      <c r="AM36" s="42">
        <v>0</v>
      </c>
      <c r="AN36" s="42">
        <v>0</v>
      </c>
      <c r="AO36" s="42">
        <v>0</v>
      </c>
      <c r="AP36" s="42">
        <v>0</v>
      </c>
      <c r="AQ36" s="42">
        <v>0</v>
      </c>
      <c r="AR36" s="42">
        <v>0</v>
      </c>
      <c r="AS36" s="42">
        <v>0</v>
      </c>
      <c r="AT36" s="42">
        <v>0</v>
      </c>
      <c r="AU36" s="42">
        <v>0</v>
      </c>
      <c r="AV36" s="42">
        <v>0</v>
      </c>
      <c r="AW36" s="42">
        <v>0</v>
      </c>
      <c r="AX36" s="42">
        <v>0</v>
      </c>
      <c r="AY36" s="42">
        <v>0</v>
      </c>
      <c r="AZ36" s="42">
        <v>0</v>
      </c>
      <c r="BA36" s="42">
        <v>0</v>
      </c>
      <c r="BB36" s="42">
        <v>0</v>
      </c>
      <c r="BC36" s="42">
        <v>0</v>
      </c>
      <c r="BD36" s="42">
        <v>0</v>
      </c>
      <c r="BE36" s="42">
        <v>0</v>
      </c>
      <c r="BF36" s="42">
        <v>0</v>
      </c>
      <c r="BG36" s="42">
        <v>0</v>
      </c>
      <c r="BH36" s="42">
        <v>0</v>
      </c>
      <c r="BI36" s="42">
        <v>0</v>
      </c>
      <c r="BJ36" s="42">
        <v>0</v>
      </c>
      <c r="BK36" s="42">
        <v>0</v>
      </c>
      <c r="BL36" s="42">
        <v>0</v>
      </c>
      <c r="BM36" s="42">
        <v>0</v>
      </c>
      <c r="BN36" s="42">
        <v>0</v>
      </c>
      <c r="BO36" s="42">
        <v>0</v>
      </c>
      <c r="BP36" s="42">
        <v>0</v>
      </c>
      <c r="BQ36" s="42">
        <v>0</v>
      </c>
      <c r="BR36" s="42">
        <v>0</v>
      </c>
      <c r="BS36" s="42">
        <v>0</v>
      </c>
      <c r="BT36" s="42">
        <v>0</v>
      </c>
      <c r="BU36" s="42">
        <v>0</v>
      </c>
      <c r="BV36" s="42">
        <v>0</v>
      </c>
      <c r="BW36" s="42">
        <v>0</v>
      </c>
      <c r="BX36" s="42">
        <v>0</v>
      </c>
      <c r="BY36" s="42">
        <v>0</v>
      </c>
      <c r="BZ36" s="42">
        <v>0</v>
      </c>
      <c r="CA36" s="42">
        <v>0</v>
      </c>
      <c r="CB36" s="42">
        <v>0</v>
      </c>
      <c r="CC36" s="42">
        <v>0</v>
      </c>
      <c r="CD36" s="42">
        <v>0</v>
      </c>
      <c r="CE36" s="42">
        <v>0</v>
      </c>
      <c r="CF36" s="42">
        <v>0</v>
      </c>
    </row>
    <row r="37" spans="1:84" x14ac:dyDescent="0.25">
      <c r="A37" s="3" t="s">
        <v>31</v>
      </c>
      <c r="B37" s="3" t="s">
        <v>99</v>
      </c>
      <c r="C37" s="3" t="s">
        <v>120</v>
      </c>
      <c r="D37" s="42">
        <v>0</v>
      </c>
      <c r="E37" s="42">
        <v>0</v>
      </c>
      <c r="F37" s="42">
        <v>0</v>
      </c>
      <c r="G37" s="42">
        <v>0</v>
      </c>
      <c r="H37" s="42">
        <v>0</v>
      </c>
      <c r="I37" s="42">
        <v>0</v>
      </c>
      <c r="J37" s="42">
        <v>0</v>
      </c>
      <c r="K37" s="42">
        <v>0</v>
      </c>
      <c r="L37" s="42">
        <v>0</v>
      </c>
      <c r="M37" s="42">
        <v>0</v>
      </c>
      <c r="N37" s="42">
        <v>0</v>
      </c>
      <c r="O37" s="42">
        <v>0</v>
      </c>
      <c r="P37" s="42">
        <v>0</v>
      </c>
      <c r="Q37" s="42">
        <v>0</v>
      </c>
      <c r="R37" s="42">
        <v>0</v>
      </c>
      <c r="S37" s="42">
        <v>0</v>
      </c>
      <c r="T37" s="42">
        <v>0</v>
      </c>
      <c r="U37" s="42">
        <v>0</v>
      </c>
      <c r="V37" s="42">
        <v>0</v>
      </c>
      <c r="W37" s="42">
        <v>0</v>
      </c>
      <c r="X37" s="42">
        <v>0</v>
      </c>
      <c r="Y37" s="42">
        <v>0</v>
      </c>
      <c r="Z37" s="42">
        <v>0</v>
      </c>
      <c r="AA37" s="42">
        <v>0</v>
      </c>
      <c r="AB37" s="42">
        <v>0</v>
      </c>
      <c r="AC37" s="42">
        <v>0</v>
      </c>
      <c r="AD37" s="42">
        <v>0</v>
      </c>
      <c r="AE37" s="42">
        <v>0</v>
      </c>
      <c r="AF37" s="42">
        <v>0</v>
      </c>
      <c r="AG37" s="42">
        <v>0</v>
      </c>
      <c r="AH37" s="42">
        <v>0</v>
      </c>
      <c r="AI37" s="42">
        <v>0</v>
      </c>
      <c r="AJ37" s="42">
        <v>0</v>
      </c>
      <c r="AK37" s="42">
        <v>0</v>
      </c>
      <c r="AL37" s="42">
        <v>0</v>
      </c>
      <c r="AM37" s="42">
        <v>0</v>
      </c>
      <c r="AN37" s="42">
        <v>0</v>
      </c>
      <c r="AO37" s="42">
        <v>0</v>
      </c>
      <c r="AP37" s="42">
        <v>0</v>
      </c>
      <c r="AQ37" s="42">
        <v>0</v>
      </c>
      <c r="AR37" s="42">
        <v>0</v>
      </c>
      <c r="AS37" s="42">
        <v>0</v>
      </c>
      <c r="AT37" s="42">
        <v>0</v>
      </c>
      <c r="AU37" s="42">
        <v>0</v>
      </c>
      <c r="AV37" s="42">
        <v>0</v>
      </c>
      <c r="AW37" s="42">
        <v>0</v>
      </c>
      <c r="AX37" s="42">
        <v>0</v>
      </c>
      <c r="AY37" s="42">
        <v>0</v>
      </c>
      <c r="AZ37" s="42">
        <v>0</v>
      </c>
      <c r="BA37" s="42">
        <v>0</v>
      </c>
      <c r="BB37" s="42">
        <v>0</v>
      </c>
      <c r="BC37" s="42">
        <v>0</v>
      </c>
      <c r="BD37" s="42">
        <v>0</v>
      </c>
      <c r="BE37" s="42">
        <v>0</v>
      </c>
      <c r="BF37" s="42">
        <v>0</v>
      </c>
      <c r="BG37" s="42">
        <v>0</v>
      </c>
      <c r="BH37" s="42">
        <v>0</v>
      </c>
      <c r="BI37" s="42">
        <v>0</v>
      </c>
      <c r="BJ37" s="42">
        <v>0</v>
      </c>
      <c r="BK37" s="42">
        <v>0</v>
      </c>
      <c r="BL37" s="42">
        <v>0</v>
      </c>
      <c r="BM37" s="42">
        <v>0</v>
      </c>
      <c r="BN37" s="42">
        <v>0</v>
      </c>
      <c r="BO37" s="42">
        <v>0</v>
      </c>
      <c r="BP37" s="42">
        <v>0</v>
      </c>
      <c r="BQ37" s="42">
        <v>0</v>
      </c>
      <c r="BR37" s="42">
        <v>0</v>
      </c>
      <c r="BS37" s="42">
        <v>0</v>
      </c>
      <c r="BT37" s="42">
        <v>0</v>
      </c>
      <c r="BU37" s="42">
        <v>0</v>
      </c>
      <c r="BV37" s="42">
        <v>0</v>
      </c>
      <c r="BW37" s="42">
        <v>0</v>
      </c>
      <c r="BX37" s="42">
        <v>0</v>
      </c>
      <c r="BY37" s="42">
        <v>0</v>
      </c>
      <c r="BZ37" s="42">
        <v>0</v>
      </c>
      <c r="CA37" s="42">
        <v>0</v>
      </c>
      <c r="CB37" s="42">
        <v>0</v>
      </c>
      <c r="CC37" s="42">
        <v>0</v>
      </c>
      <c r="CD37" s="42">
        <v>0</v>
      </c>
      <c r="CE37" s="42">
        <v>0</v>
      </c>
      <c r="CF37" s="42">
        <v>0</v>
      </c>
    </row>
    <row r="38" spans="1:84" x14ac:dyDescent="0.25">
      <c r="A38" s="3" t="s">
        <v>31</v>
      </c>
      <c r="B38" s="3" t="s">
        <v>115</v>
      </c>
      <c r="C38" s="3" t="s">
        <v>122</v>
      </c>
      <c r="D38" s="42">
        <v>0</v>
      </c>
      <c r="E38" s="42">
        <v>0</v>
      </c>
      <c r="F38" s="42">
        <v>0</v>
      </c>
      <c r="G38" s="42">
        <v>0</v>
      </c>
      <c r="H38" s="42">
        <v>0</v>
      </c>
      <c r="I38" s="42">
        <v>0</v>
      </c>
      <c r="J38" s="42">
        <v>0</v>
      </c>
      <c r="K38" s="42">
        <v>0</v>
      </c>
      <c r="L38" s="42">
        <v>0</v>
      </c>
      <c r="M38" s="42">
        <v>0</v>
      </c>
      <c r="N38" s="42">
        <v>0</v>
      </c>
      <c r="O38" s="42">
        <v>0</v>
      </c>
      <c r="P38" s="42">
        <v>0</v>
      </c>
      <c r="Q38" s="42">
        <v>0</v>
      </c>
      <c r="R38" s="42">
        <v>0</v>
      </c>
      <c r="S38" s="42">
        <v>0</v>
      </c>
      <c r="T38" s="42">
        <v>0</v>
      </c>
      <c r="U38" s="42">
        <v>0</v>
      </c>
      <c r="V38" s="42">
        <v>0</v>
      </c>
      <c r="W38" s="42">
        <v>0</v>
      </c>
      <c r="X38" s="42">
        <v>0</v>
      </c>
      <c r="Y38" s="42">
        <v>0</v>
      </c>
      <c r="Z38" s="42">
        <v>0</v>
      </c>
      <c r="AA38" s="42">
        <v>0</v>
      </c>
      <c r="AB38" s="42">
        <v>0</v>
      </c>
      <c r="AC38" s="42">
        <v>0</v>
      </c>
      <c r="AD38" s="42">
        <v>0</v>
      </c>
      <c r="AE38" s="42">
        <v>0</v>
      </c>
      <c r="AF38" s="42">
        <v>0</v>
      </c>
      <c r="AG38" s="42">
        <v>0</v>
      </c>
      <c r="AH38" s="42">
        <v>0</v>
      </c>
      <c r="AI38" s="42">
        <v>0</v>
      </c>
      <c r="AJ38" s="42">
        <v>0</v>
      </c>
      <c r="AK38" s="42">
        <v>0</v>
      </c>
      <c r="AL38" s="42">
        <v>0</v>
      </c>
      <c r="AM38" s="42">
        <v>0</v>
      </c>
      <c r="AN38" s="42">
        <v>0</v>
      </c>
      <c r="AO38" s="42">
        <v>0</v>
      </c>
      <c r="AP38" s="42">
        <v>0</v>
      </c>
      <c r="AQ38" s="42">
        <v>0</v>
      </c>
      <c r="AR38" s="42">
        <v>0</v>
      </c>
      <c r="AS38" s="42">
        <v>0</v>
      </c>
      <c r="AT38" s="42">
        <v>0</v>
      </c>
      <c r="AU38" s="42">
        <v>0</v>
      </c>
      <c r="AV38" s="42">
        <v>0</v>
      </c>
      <c r="AW38" s="42">
        <v>0</v>
      </c>
      <c r="AX38" s="42">
        <v>0</v>
      </c>
      <c r="AY38" s="42">
        <v>0</v>
      </c>
      <c r="AZ38" s="42">
        <v>0</v>
      </c>
      <c r="BA38" s="42">
        <v>0</v>
      </c>
      <c r="BB38" s="42">
        <v>0</v>
      </c>
      <c r="BC38" s="42">
        <v>0</v>
      </c>
      <c r="BD38" s="42">
        <v>0</v>
      </c>
      <c r="BE38" s="42">
        <v>0</v>
      </c>
      <c r="BF38" s="42">
        <v>0</v>
      </c>
      <c r="BG38" s="42">
        <v>0</v>
      </c>
      <c r="BH38" s="42">
        <v>0</v>
      </c>
      <c r="BI38" s="42">
        <v>0</v>
      </c>
      <c r="BJ38" s="42">
        <v>0</v>
      </c>
      <c r="BK38" s="42">
        <v>0</v>
      </c>
      <c r="BL38" s="42">
        <v>0</v>
      </c>
      <c r="BM38" s="42">
        <v>0</v>
      </c>
      <c r="BN38" s="42">
        <v>0</v>
      </c>
      <c r="BO38" s="42">
        <v>0</v>
      </c>
      <c r="BP38" s="42">
        <v>0</v>
      </c>
      <c r="BQ38" s="42">
        <v>0</v>
      </c>
      <c r="BR38" s="42">
        <v>0</v>
      </c>
      <c r="BS38" s="42">
        <v>0</v>
      </c>
      <c r="BT38" s="42">
        <v>0</v>
      </c>
      <c r="BU38" s="42">
        <v>0</v>
      </c>
      <c r="BV38" s="42">
        <v>0</v>
      </c>
      <c r="BW38" s="42">
        <v>0</v>
      </c>
      <c r="BX38" s="42">
        <v>0</v>
      </c>
      <c r="BY38" s="42">
        <v>0</v>
      </c>
      <c r="BZ38" s="42">
        <v>0</v>
      </c>
      <c r="CA38" s="42">
        <v>0</v>
      </c>
      <c r="CB38" s="42">
        <v>0</v>
      </c>
      <c r="CC38" s="42">
        <v>0</v>
      </c>
      <c r="CD38" s="42">
        <v>0</v>
      </c>
      <c r="CE38" s="42">
        <v>0</v>
      </c>
      <c r="CF38" s="42">
        <v>0</v>
      </c>
    </row>
    <row r="39" spans="1:84" x14ac:dyDescent="0.25">
      <c r="A39" s="3" t="s">
        <v>31</v>
      </c>
      <c r="B39" s="3" t="s">
        <v>115</v>
      </c>
      <c r="C39" s="3" t="s">
        <v>116</v>
      </c>
      <c r="D39" s="42">
        <v>0</v>
      </c>
      <c r="E39" s="42">
        <v>0</v>
      </c>
      <c r="F39" s="42">
        <v>0</v>
      </c>
      <c r="G39" s="42">
        <v>0</v>
      </c>
      <c r="H39" s="42">
        <v>0</v>
      </c>
      <c r="I39" s="42">
        <v>0</v>
      </c>
      <c r="J39" s="42">
        <v>0</v>
      </c>
      <c r="K39" s="42">
        <v>0</v>
      </c>
      <c r="L39" s="42">
        <v>0</v>
      </c>
      <c r="M39" s="42">
        <v>0</v>
      </c>
      <c r="N39" s="42">
        <v>0</v>
      </c>
      <c r="O39" s="42">
        <v>0</v>
      </c>
      <c r="P39" s="42">
        <v>0</v>
      </c>
      <c r="Q39" s="42">
        <v>0</v>
      </c>
      <c r="R39" s="42">
        <v>0</v>
      </c>
      <c r="S39" s="42">
        <v>0</v>
      </c>
      <c r="T39" s="42">
        <v>0</v>
      </c>
      <c r="U39" s="42">
        <v>0</v>
      </c>
      <c r="V39" s="42">
        <v>0</v>
      </c>
      <c r="W39" s="42">
        <v>0</v>
      </c>
      <c r="X39" s="42">
        <v>0</v>
      </c>
      <c r="Y39" s="42">
        <v>0</v>
      </c>
      <c r="Z39" s="42">
        <v>0</v>
      </c>
      <c r="AA39" s="42">
        <v>0</v>
      </c>
      <c r="AB39" s="42">
        <v>0</v>
      </c>
      <c r="AC39" s="42">
        <v>0</v>
      </c>
      <c r="AD39" s="42">
        <v>0</v>
      </c>
      <c r="AE39" s="42">
        <v>0</v>
      </c>
      <c r="AF39" s="42">
        <v>0</v>
      </c>
      <c r="AG39" s="42">
        <v>0</v>
      </c>
      <c r="AH39" s="42">
        <v>0</v>
      </c>
      <c r="AI39" s="42">
        <v>0</v>
      </c>
      <c r="AJ39" s="42">
        <v>0</v>
      </c>
      <c r="AK39" s="42">
        <v>0</v>
      </c>
      <c r="AL39" s="42">
        <v>0</v>
      </c>
      <c r="AM39" s="42">
        <v>0</v>
      </c>
      <c r="AN39" s="42">
        <v>0</v>
      </c>
      <c r="AO39" s="42">
        <v>0</v>
      </c>
      <c r="AP39" s="42">
        <v>0</v>
      </c>
      <c r="AQ39" s="42">
        <v>0</v>
      </c>
      <c r="AR39" s="42">
        <v>0</v>
      </c>
      <c r="AS39" s="42">
        <v>0</v>
      </c>
      <c r="AT39" s="42">
        <v>0</v>
      </c>
      <c r="AU39" s="42">
        <v>0</v>
      </c>
      <c r="AV39" s="42">
        <v>0</v>
      </c>
      <c r="AW39" s="42">
        <v>0</v>
      </c>
      <c r="AX39" s="42">
        <v>0</v>
      </c>
      <c r="AY39" s="42">
        <v>0</v>
      </c>
      <c r="AZ39" s="42">
        <v>0</v>
      </c>
      <c r="BA39" s="42">
        <v>0</v>
      </c>
      <c r="BB39" s="42">
        <v>0</v>
      </c>
      <c r="BC39" s="42">
        <v>0</v>
      </c>
      <c r="BD39" s="42">
        <v>0</v>
      </c>
      <c r="BE39" s="42">
        <v>0</v>
      </c>
      <c r="BF39" s="42">
        <v>0</v>
      </c>
      <c r="BG39" s="42">
        <v>0</v>
      </c>
      <c r="BH39" s="42">
        <v>0</v>
      </c>
      <c r="BI39" s="42">
        <v>0</v>
      </c>
      <c r="BJ39" s="42">
        <v>0</v>
      </c>
      <c r="BK39" s="42">
        <v>0</v>
      </c>
      <c r="BL39" s="42">
        <v>0</v>
      </c>
      <c r="BM39" s="42">
        <v>0</v>
      </c>
      <c r="BN39" s="42">
        <v>0</v>
      </c>
      <c r="BO39" s="42">
        <v>0</v>
      </c>
      <c r="BP39" s="42">
        <v>0</v>
      </c>
      <c r="BQ39" s="42">
        <v>0</v>
      </c>
      <c r="BR39" s="42">
        <v>0</v>
      </c>
      <c r="BS39" s="42">
        <v>0</v>
      </c>
      <c r="BT39" s="42">
        <v>0</v>
      </c>
      <c r="BU39" s="42">
        <v>0</v>
      </c>
      <c r="BV39" s="42">
        <v>0</v>
      </c>
      <c r="BW39" s="42">
        <v>0</v>
      </c>
      <c r="BX39" s="42">
        <v>0</v>
      </c>
      <c r="BY39" s="42">
        <v>0</v>
      </c>
      <c r="BZ39" s="42">
        <v>0</v>
      </c>
      <c r="CA39" s="42">
        <v>0</v>
      </c>
      <c r="CB39" s="42">
        <v>0</v>
      </c>
      <c r="CC39" s="42">
        <v>0</v>
      </c>
      <c r="CD39" s="42">
        <v>0</v>
      </c>
      <c r="CE39" s="42">
        <v>0</v>
      </c>
      <c r="CF39" s="42">
        <v>0</v>
      </c>
    </row>
    <row r="40" spans="1:84" x14ac:dyDescent="0.25">
      <c r="A40" s="3" t="s">
        <v>31</v>
      </c>
      <c r="B40" s="3" t="s">
        <v>115</v>
      </c>
      <c r="C40" s="3" t="s">
        <v>117</v>
      </c>
      <c r="D40" s="42">
        <v>0</v>
      </c>
      <c r="E40" s="42">
        <v>0</v>
      </c>
      <c r="F40" s="42">
        <v>0</v>
      </c>
      <c r="G40" s="42">
        <v>0</v>
      </c>
      <c r="H40" s="42">
        <v>0</v>
      </c>
      <c r="I40" s="42">
        <v>0</v>
      </c>
      <c r="J40" s="42">
        <v>0</v>
      </c>
      <c r="K40" s="42">
        <v>0</v>
      </c>
      <c r="L40" s="42">
        <v>0</v>
      </c>
      <c r="M40" s="42">
        <v>0</v>
      </c>
      <c r="N40" s="42">
        <v>0</v>
      </c>
      <c r="O40" s="42">
        <v>0</v>
      </c>
      <c r="P40" s="42">
        <v>0</v>
      </c>
      <c r="Q40" s="42">
        <v>0</v>
      </c>
      <c r="R40" s="42">
        <v>0</v>
      </c>
      <c r="S40" s="42">
        <v>0</v>
      </c>
      <c r="T40" s="42">
        <v>0</v>
      </c>
      <c r="U40" s="42">
        <v>0</v>
      </c>
      <c r="V40" s="42">
        <v>0</v>
      </c>
      <c r="W40" s="42">
        <v>0</v>
      </c>
      <c r="X40" s="42">
        <v>0</v>
      </c>
      <c r="Y40" s="42">
        <v>0</v>
      </c>
      <c r="Z40" s="42">
        <v>0</v>
      </c>
      <c r="AA40" s="42">
        <v>0</v>
      </c>
      <c r="AB40" s="42">
        <v>0</v>
      </c>
      <c r="AC40" s="42">
        <v>0</v>
      </c>
      <c r="AD40" s="42">
        <v>0</v>
      </c>
      <c r="AE40" s="42">
        <v>0</v>
      </c>
      <c r="AF40" s="42">
        <v>0</v>
      </c>
      <c r="AG40" s="42">
        <v>0</v>
      </c>
      <c r="AH40" s="42">
        <v>0</v>
      </c>
      <c r="AI40" s="42">
        <v>0</v>
      </c>
      <c r="AJ40" s="42">
        <v>0</v>
      </c>
      <c r="AK40" s="42">
        <v>0</v>
      </c>
      <c r="AL40" s="42">
        <v>0</v>
      </c>
      <c r="AM40" s="42">
        <v>0</v>
      </c>
      <c r="AN40" s="42">
        <v>0</v>
      </c>
      <c r="AO40" s="42">
        <v>0</v>
      </c>
      <c r="AP40" s="42">
        <v>0</v>
      </c>
      <c r="AQ40" s="42">
        <v>0</v>
      </c>
      <c r="AR40" s="42">
        <v>0</v>
      </c>
      <c r="AS40" s="42">
        <v>0</v>
      </c>
      <c r="AT40" s="42">
        <v>0</v>
      </c>
      <c r="AU40" s="42">
        <v>0</v>
      </c>
      <c r="AV40" s="42">
        <v>0</v>
      </c>
      <c r="AW40" s="42">
        <v>0</v>
      </c>
      <c r="AX40" s="42">
        <v>0</v>
      </c>
      <c r="AY40" s="42">
        <v>0</v>
      </c>
      <c r="AZ40" s="42">
        <v>0</v>
      </c>
      <c r="BA40" s="42">
        <v>0</v>
      </c>
      <c r="BB40" s="42">
        <v>0</v>
      </c>
      <c r="BC40" s="42">
        <v>0</v>
      </c>
      <c r="BD40" s="42">
        <v>0</v>
      </c>
      <c r="BE40" s="42">
        <v>0</v>
      </c>
      <c r="BF40" s="42">
        <v>0</v>
      </c>
      <c r="BG40" s="42">
        <v>0</v>
      </c>
      <c r="BH40" s="42">
        <v>0</v>
      </c>
      <c r="BI40" s="42">
        <v>0</v>
      </c>
      <c r="BJ40" s="42">
        <v>0</v>
      </c>
      <c r="BK40" s="42">
        <v>0</v>
      </c>
      <c r="BL40" s="42">
        <v>0</v>
      </c>
      <c r="BM40" s="42">
        <v>0</v>
      </c>
      <c r="BN40" s="42">
        <v>0</v>
      </c>
      <c r="BO40" s="42">
        <v>0</v>
      </c>
      <c r="BP40" s="42">
        <v>0</v>
      </c>
      <c r="BQ40" s="42">
        <v>0</v>
      </c>
      <c r="BR40" s="42">
        <v>0</v>
      </c>
      <c r="BS40" s="42">
        <v>0</v>
      </c>
      <c r="BT40" s="42">
        <v>0</v>
      </c>
      <c r="BU40" s="42">
        <v>0</v>
      </c>
      <c r="BV40" s="42">
        <v>0</v>
      </c>
      <c r="BW40" s="42">
        <v>0</v>
      </c>
      <c r="BX40" s="42">
        <v>0</v>
      </c>
      <c r="BY40" s="42">
        <v>0</v>
      </c>
      <c r="BZ40" s="42">
        <v>0</v>
      </c>
      <c r="CA40" s="42">
        <v>0</v>
      </c>
      <c r="CB40" s="42">
        <v>0</v>
      </c>
      <c r="CC40" s="42">
        <v>0</v>
      </c>
      <c r="CD40" s="42">
        <v>0</v>
      </c>
      <c r="CE40" s="42">
        <v>0</v>
      </c>
      <c r="CF40" s="42">
        <v>0</v>
      </c>
    </row>
    <row r="41" spans="1:84" x14ac:dyDescent="0.25">
      <c r="A41" s="3" t="s">
        <v>31</v>
      </c>
      <c r="B41" s="3" t="s">
        <v>115</v>
      </c>
      <c r="C41" s="3" t="s">
        <v>121</v>
      </c>
      <c r="D41" s="42">
        <v>0</v>
      </c>
      <c r="E41" s="42">
        <v>0</v>
      </c>
      <c r="F41" s="42">
        <v>0</v>
      </c>
      <c r="G41" s="42">
        <v>0</v>
      </c>
      <c r="H41" s="42">
        <v>0</v>
      </c>
      <c r="I41" s="42">
        <v>0</v>
      </c>
      <c r="J41" s="42">
        <v>0</v>
      </c>
      <c r="K41" s="42">
        <v>0</v>
      </c>
      <c r="L41" s="42">
        <v>0</v>
      </c>
      <c r="M41" s="42">
        <v>0</v>
      </c>
      <c r="N41" s="42">
        <v>0</v>
      </c>
      <c r="O41" s="42">
        <v>0</v>
      </c>
      <c r="P41" s="42">
        <v>0</v>
      </c>
      <c r="Q41" s="42">
        <v>0</v>
      </c>
      <c r="R41" s="42">
        <v>0</v>
      </c>
      <c r="S41" s="42">
        <v>0</v>
      </c>
      <c r="T41" s="42">
        <v>0</v>
      </c>
      <c r="U41" s="42">
        <v>0</v>
      </c>
      <c r="V41" s="42">
        <v>0</v>
      </c>
      <c r="W41" s="42">
        <v>0</v>
      </c>
      <c r="X41" s="42">
        <v>0</v>
      </c>
      <c r="Y41" s="42">
        <v>0</v>
      </c>
      <c r="Z41" s="42">
        <v>0</v>
      </c>
      <c r="AA41" s="42">
        <v>0</v>
      </c>
      <c r="AB41" s="42">
        <v>0</v>
      </c>
      <c r="AC41" s="42">
        <v>0</v>
      </c>
      <c r="AD41" s="42">
        <v>0</v>
      </c>
      <c r="AE41" s="42">
        <v>0</v>
      </c>
      <c r="AF41" s="42">
        <v>0</v>
      </c>
      <c r="AG41" s="42">
        <v>0</v>
      </c>
      <c r="AH41" s="42">
        <v>0</v>
      </c>
      <c r="AI41" s="42">
        <v>0</v>
      </c>
      <c r="AJ41" s="42">
        <v>0</v>
      </c>
      <c r="AK41" s="42">
        <v>0</v>
      </c>
      <c r="AL41" s="42">
        <v>0</v>
      </c>
      <c r="AM41" s="42">
        <v>0</v>
      </c>
      <c r="AN41" s="42">
        <v>0</v>
      </c>
      <c r="AO41" s="42">
        <v>0</v>
      </c>
      <c r="AP41" s="42">
        <v>0</v>
      </c>
      <c r="AQ41" s="42">
        <v>0</v>
      </c>
      <c r="AR41" s="42">
        <v>0</v>
      </c>
      <c r="AS41" s="42">
        <v>0</v>
      </c>
      <c r="AT41" s="42">
        <v>0</v>
      </c>
      <c r="AU41" s="42">
        <v>0</v>
      </c>
      <c r="AV41" s="42">
        <v>0</v>
      </c>
      <c r="AW41" s="42">
        <v>0</v>
      </c>
      <c r="AX41" s="42">
        <v>0</v>
      </c>
      <c r="AY41" s="42">
        <v>0</v>
      </c>
      <c r="AZ41" s="42">
        <v>0</v>
      </c>
      <c r="BA41" s="42">
        <v>0</v>
      </c>
      <c r="BB41" s="42">
        <v>0</v>
      </c>
      <c r="BC41" s="42">
        <v>0</v>
      </c>
      <c r="BD41" s="42">
        <v>0</v>
      </c>
      <c r="BE41" s="42">
        <v>0</v>
      </c>
      <c r="BF41" s="42">
        <v>0</v>
      </c>
      <c r="BG41" s="42">
        <v>0</v>
      </c>
      <c r="BH41" s="42">
        <v>0</v>
      </c>
      <c r="BI41" s="42">
        <v>0</v>
      </c>
      <c r="BJ41" s="42">
        <v>0</v>
      </c>
      <c r="BK41" s="42">
        <v>0</v>
      </c>
      <c r="BL41" s="42">
        <v>0</v>
      </c>
      <c r="BM41" s="42">
        <v>0</v>
      </c>
      <c r="BN41" s="42">
        <v>0</v>
      </c>
      <c r="BO41" s="42">
        <v>0</v>
      </c>
      <c r="BP41" s="42">
        <v>0</v>
      </c>
      <c r="BQ41" s="42">
        <v>0</v>
      </c>
      <c r="BR41" s="42">
        <v>0</v>
      </c>
      <c r="BS41" s="42">
        <v>0</v>
      </c>
      <c r="BT41" s="42">
        <v>0</v>
      </c>
      <c r="BU41" s="42">
        <v>0</v>
      </c>
      <c r="BV41" s="42">
        <v>0</v>
      </c>
      <c r="BW41" s="42">
        <v>0</v>
      </c>
      <c r="BX41" s="42">
        <v>0</v>
      </c>
      <c r="BY41" s="42">
        <v>0</v>
      </c>
      <c r="BZ41" s="42">
        <v>0</v>
      </c>
      <c r="CA41" s="42">
        <v>0</v>
      </c>
      <c r="CB41" s="42">
        <v>0</v>
      </c>
      <c r="CC41" s="42">
        <v>0</v>
      </c>
      <c r="CD41" s="42">
        <v>0</v>
      </c>
      <c r="CE41" s="42">
        <v>0</v>
      </c>
      <c r="CF41" s="42">
        <v>0</v>
      </c>
    </row>
    <row r="42" spans="1:84" x14ac:dyDescent="0.25">
      <c r="A42" s="3" t="s">
        <v>31</v>
      </c>
      <c r="B42" s="3" t="s">
        <v>115</v>
      </c>
      <c r="C42" s="3" t="s">
        <v>118</v>
      </c>
      <c r="D42" s="42">
        <v>0</v>
      </c>
      <c r="E42" s="42">
        <v>0</v>
      </c>
      <c r="F42" s="42">
        <v>0</v>
      </c>
      <c r="G42" s="42">
        <v>0</v>
      </c>
      <c r="H42" s="42">
        <v>0</v>
      </c>
      <c r="I42" s="42">
        <v>0</v>
      </c>
      <c r="J42" s="42">
        <v>0</v>
      </c>
      <c r="K42" s="42">
        <v>0</v>
      </c>
      <c r="L42" s="42">
        <v>0</v>
      </c>
      <c r="M42" s="42">
        <v>0</v>
      </c>
      <c r="N42" s="42">
        <v>0</v>
      </c>
      <c r="O42" s="42">
        <v>0</v>
      </c>
      <c r="P42" s="42">
        <v>0</v>
      </c>
      <c r="Q42" s="42">
        <v>0</v>
      </c>
      <c r="R42" s="42">
        <v>0</v>
      </c>
      <c r="S42" s="42">
        <v>0</v>
      </c>
      <c r="T42" s="42">
        <v>0</v>
      </c>
      <c r="U42" s="42">
        <v>0</v>
      </c>
      <c r="V42" s="42">
        <v>0</v>
      </c>
      <c r="W42" s="42">
        <v>0</v>
      </c>
      <c r="X42" s="42">
        <v>0</v>
      </c>
      <c r="Y42" s="42">
        <v>0</v>
      </c>
      <c r="Z42" s="42">
        <v>0</v>
      </c>
      <c r="AA42" s="42">
        <v>0</v>
      </c>
      <c r="AB42" s="42">
        <v>0</v>
      </c>
      <c r="AC42" s="42">
        <v>0</v>
      </c>
      <c r="AD42" s="42">
        <v>0</v>
      </c>
      <c r="AE42" s="42">
        <v>0</v>
      </c>
      <c r="AF42" s="42">
        <v>0</v>
      </c>
      <c r="AG42" s="42">
        <v>0</v>
      </c>
      <c r="AH42" s="42">
        <v>0</v>
      </c>
      <c r="AI42" s="42">
        <v>0</v>
      </c>
      <c r="AJ42" s="42">
        <v>0</v>
      </c>
      <c r="AK42" s="42">
        <v>0</v>
      </c>
      <c r="AL42" s="42">
        <v>0</v>
      </c>
      <c r="AM42" s="42">
        <v>0</v>
      </c>
      <c r="AN42" s="42">
        <v>0</v>
      </c>
      <c r="AO42" s="42">
        <v>0</v>
      </c>
      <c r="AP42" s="42">
        <v>0</v>
      </c>
      <c r="AQ42" s="42">
        <v>0</v>
      </c>
      <c r="AR42" s="42">
        <v>0</v>
      </c>
      <c r="AS42" s="42">
        <v>0</v>
      </c>
      <c r="AT42" s="42">
        <v>0</v>
      </c>
      <c r="AU42" s="42">
        <v>0</v>
      </c>
      <c r="AV42" s="42">
        <v>0</v>
      </c>
      <c r="AW42" s="42">
        <v>0</v>
      </c>
      <c r="AX42" s="42">
        <v>0</v>
      </c>
      <c r="AY42" s="42">
        <v>0</v>
      </c>
      <c r="AZ42" s="42">
        <v>0</v>
      </c>
      <c r="BA42" s="42">
        <v>0</v>
      </c>
      <c r="BB42" s="42">
        <v>0</v>
      </c>
      <c r="BC42" s="42">
        <v>0</v>
      </c>
      <c r="BD42" s="42">
        <v>0</v>
      </c>
      <c r="BE42" s="42">
        <v>0</v>
      </c>
      <c r="BF42" s="42">
        <v>0</v>
      </c>
      <c r="BG42" s="42">
        <v>0</v>
      </c>
      <c r="BH42" s="42">
        <v>0</v>
      </c>
      <c r="BI42" s="42">
        <v>0</v>
      </c>
      <c r="BJ42" s="42">
        <v>0</v>
      </c>
      <c r="BK42" s="42">
        <v>0</v>
      </c>
      <c r="BL42" s="42">
        <v>0</v>
      </c>
      <c r="BM42" s="42">
        <v>0</v>
      </c>
      <c r="BN42" s="42">
        <v>0</v>
      </c>
      <c r="BO42" s="42">
        <v>0</v>
      </c>
      <c r="BP42" s="42">
        <v>0</v>
      </c>
      <c r="BQ42" s="42">
        <v>0</v>
      </c>
      <c r="BR42" s="42">
        <v>0</v>
      </c>
      <c r="BS42" s="42">
        <v>0</v>
      </c>
      <c r="BT42" s="42">
        <v>0</v>
      </c>
      <c r="BU42" s="42">
        <v>0</v>
      </c>
      <c r="BV42" s="42">
        <v>0</v>
      </c>
      <c r="BW42" s="42">
        <v>0</v>
      </c>
      <c r="BX42" s="42">
        <v>0</v>
      </c>
      <c r="BY42" s="42">
        <v>0</v>
      </c>
      <c r="BZ42" s="42">
        <v>0</v>
      </c>
      <c r="CA42" s="42">
        <v>0</v>
      </c>
      <c r="CB42" s="42">
        <v>0</v>
      </c>
      <c r="CC42" s="42">
        <v>0</v>
      </c>
      <c r="CD42" s="42">
        <v>0</v>
      </c>
      <c r="CE42" s="42">
        <v>0</v>
      </c>
      <c r="CF42" s="42">
        <v>0</v>
      </c>
    </row>
    <row r="43" spans="1:84" x14ac:dyDescent="0.25">
      <c r="A43" s="3" t="s">
        <v>31</v>
      </c>
      <c r="B43" s="3" t="s">
        <v>115</v>
      </c>
      <c r="C43" s="3" t="s">
        <v>119</v>
      </c>
      <c r="D43" s="42">
        <v>0</v>
      </c>
      <c r="E43" s="42">
        <v>0</v>
      </c>
      <c r="F43" s="42">
        <v>0</v>
      </c>
      <c r="G43" s="42">
        <v>0</v>
      </c>
      <c r="H43" s="42">
        <v>0</v>
      </c>
      <c r="I43" s="42">
        <v>0</v>
      </c>
      <c r="J43" s="42">
        <v>0</v>
      </c>
      <c r="K43" s="42">
        <v>0</v>
      </c>
      <c r="L43" s="42">
        <v>0</v>
      </c>
      <c r="M43" s="42">
        <v>0</v>
      </c>
      <c r="N43" s="42">
        <v>0</v>
      </c>
      <c r="O43" s="42">
        <v>0</v>
      </c>
      <c r="P43" s="42">
        <v>0</v>
      </c>
      <c r="Q43" s="42">
        <v>0</v>
      </c>
      <c r="R43" s="42">
        <v>0</v>
      </c>
      <c r="S43" s="42">
        <v>0</v>
      </c>
      <c r="T43" s="42">
        <v>0</v>
      </c>
      <c r="U43" s="42">
        <v>0</v>
      </c>
      <c r="V43" s="42">
        <v>0</v>
      </c>
      <c r="W43" s="42">
        <v>0</v>
      </c>
      <c r="X43" s="42">
        <v>0</v>
      </c>
      <c r="Y43" s="42">
        <v>0</v>
      </c>
      <c r="Z43" s="42">
        <v>0</v>
      </c>
      <c r="AA43" s="42">
        <v>0</v>
      </c>
      <c r="AB43" s="42">
        <v>0</v>
      </c>
      <c r="AC43" s="42">
        <v>0</v>
      </c>
      <c r="AD43" s="42">
        <v>0</v>
      </c>
      <c r="AE43" s="42">
        <v>0</v>
      </c>
      <c r="AF43" s="42">
        <v>0</v>
      </c>
      <c r="AG43" s="42">
        <v>0</v>
      </c>
      <c r="AH43" s="42">
        <v>0</v>
      </c>
      <c r="AI43" s="42">
        <v>0</v>
      </c>
      <c r="AJ43" s="42">
        <v>0</v>
      </c>
      <c r="AK43" s="42">
        <v>0</v>
      </c>
      <c r="AL43" s="42">
        <v>0</v>
      </c>
      <c r="AM43" s="42">
        <v>0</v>
      </c>
      <c r="AN43" s="42">
        <v>0</v>
      </c>
      <c r="AO43" s="42">
        <v>0</v>
      </c>
      <c r="AP43" s="42">
        <v>0</v>
      </c>
      <c r="AQ43" s="42">
        <v>0</v>
      </c>
      <c r="AR43" s="42">
        <v>0</v>
      </c>
      <c r="AS43" s="42">
        <v>0</v>
      </c>
      <c r="AT43" s="42">
        <v>0</v>
      </c>
      <c r="AU43" s="42">
        <v>0</v>
      </c>
      <c r="AV43" s="42">
        <v>0</v>
      </c>
      <c r="AW43" s="42">
        <v>0</v>
      </c>
      <c r="AX43" s="42">
        <v>0</v>
      </c>
      <c r="AY43" s="42">
        <v>0</v>
      </c>
      <c r="AZ43" s="42">
        <v>0</v>
      </c>
      <c r="BA43" s="42">
        <v>0</v>
      </c>
      <c r="BB43" s="42">
        <v>0</v>
      </c>
      <c r="BC43" s="42">
        <v>0</v>
      </c>
      <c r="BD43" s="42">
        <v>0</v>
      </c>
      <c r="BE43" s="42">
        <v>0</v>
      </c>
      <c r="BF43" s="42">
        <v>0</v>
      </c>
      <c r="BG43" s="42">
        <v>0</v>
      </c>
      <c r="BH43" s="42">
        <v>0</v>
      </c>
      <c r="BI43" s="42">
        <v>0</v>
      </c>
      <c r="BJ43" s="42">
        <v>0</v>
      </c>
      <c r="BK43" s="42">
        <v>0</v>
      </c>
      <c r="BL43" s="42">
        <v>0</v>
      </c>
      <c r="BM43" s="42">
        <v>0</v>
      </c>
      <c r="BN43" s="42">
        <v>0</v>
      </c>
      <c r="BO43" s="42">
        <v>0</v>
      </c>
      <c r="BP43" s="42">
        <v>0</v>
      </c>
      <c r="BQ43" s="42">
        <v>0</v>
      </c>
      <c r="BR43" s="42">
        <v>0</v>
      </c>
      <c r="BS43" s="42">
        <v>0</v>
      </c>
      <c r="BT43" s="42">
        <v>0</v>
      </c>
      <c r="BU43" s="42">
        <v>0</v>
      </c>
      <c r="BV43" s="42">
        <v>0</v>
      </c>
      <c r="BW43" s="42">
        <v>0</v>
      </c>
      <c r="BX43" s="42">
        <v>0</v>
      </c>
      <c r="BY43" s="42">
        <v>0</v>
      </c>
      <c r="BZ43" s="42">
        <v>0</v>
      </c>
      <c r="CA43" s="42">
        <v>0</v>
      </c>
      <c r="CB43" s="42">
        <v>0</v>
      </c>
      <c r="CC43" s="42">
        <v>0</v>
      </c>
      <c r="CD43" s="42">
        <v>0</v>
      </c>
      <c r="CE43" s="42">
        <v>0</v>
      </c>
      <c r="CF43" s="42">
        <v>0</v>
      </c>
    </row>
    <row r="44" spans="1:84" x14ac:dyDescent="0.25">
      <c r="A44" s="3" t="s">
        <v>31</v>
      </c>
      <c r="B44" s="3" t="s">
        <v>115</v>
      </c>
      <c r="C44" s="3" t="s">
        <v>120</v>
      </c>
      <c r="D44" s="42">
        <v>0</v>
      </c>
      <c r="E44" s="42">
        <v>0</v>
      </c>
      <c r="F44" s="42">
        <v>0</v>
      </c>
      <c r="G44" s="42">
        <v>0</v>
      </c>
      <c r="H44" s="42">
        <v>0</v>
      </c>
      <c r="I44" s="42">
        <v>0</v>
      </c>
      <c r="J44" s="42">
        <v>0</v>
      </c>
      <c r="K44" s="42">
        <v>0</v>
      </c>
      <c r="L44" s="42">
        <v>0</v>
      </c>
      <c r="M44" s="42">
        <v>0</v>
      </c>
      <c r="N44" s="42">
        <v>0</v>
      </c>
      <c r="O44" s="42">
        <v>0</v>
      </c>
      <c r="P44" s="42">
        <v>0</v>
      </c>
      <c r="Q44" s="42">
        <v>0</v>
      </c>
      <c r="R44" s="42">
        <v>0</v>
      </c>
      <c r="S44" s="42">
        <v>0</v>
      </c>
      <c r="T44" s="42">
        <v>0</v>
      </c>
      <c r="U44" s="42">
        <v>0</v>
      </c>
      <c r="V44" s="42">
        <v>0</v>
      </c>
      <c r="W44" s="42">
        <v>0</v>
      </c>
      <c r="X44" s="42">
        <v>0</v>
      </c>
      <c r="Y44" s="42">
        <v>0</v>
      </c>
      <c r="Z44" s="42">
        <v>0</v>
      </c>
      <c r="AA44" s="42">
        <v>0</v>
      </c>
      <c r="AB44" s="42">
        <v>0</v>
      </c>
      <c r="AC44" s="42">
        <v>0</v>
      </c>
      <c r="AD44" s="42">
        <v>0</v>
      </c>
      <c r="AE44" s="42">
        <v>0</v>
      </c>
      <c r="AF44" s="42">
        <v>0</v>
      </c>
      <c r="AG44" s="42">
        <v>0</v>
      </c>
      <c r="AH44" s="42">
        <v>0</v>
      </c>
      <c r="AI44" s="42">
        <v>0</v>
      </c>
      <c r="AJ44" s="42">
        <v>0</v>
      </c>
      <c r="AK44" s="42">
        <v>0</v>
      </c>
      <c r="AL44" s="42">
        <v>0</v>
      </c>
      <c r="AM44" s="42">
        <v>0</v>
      </c>
      <c r="AN44" s="42">
        <v>0</v>
      </c>
      <c r="AO44" s="42">
        <v>0</v>
      </c>
      <c r="AP44" s="42">
        <v>0</v>
      </c>
      <c r="AQ44" s="42">
        <v>0</v>
      </c>
      <c r="AR44" s="42">
        <v>0</v>
      </c>
      <c r="AS44" s="42">
        <v>0</v>
      </c>
      <c r="AT44" s="42">
        <v>0</v>
      </c>
      <c r="AU44" s="42">
        <v>0</v>
      </c>
      <c r="AV44" s="42">
        <v>0</v>
      </c>
      <c r="AW44" s="42">
        <v>0</v>
      </c>
      <c r="AX44" s="42">
        <v>0</v>
      </c>
      <c r="AY44" s="42">
        <v>0</v>
      </c>
      <c r="AZ44" s="42">
        <v>0</v>
      </c>
      <c r="BA44" s="42">
        <v>0</v>
      </c>
      <c r="BB44" s="42">
        <v>0</v>
      </c>
      <c r="BC44" s="42">
        <v>0</v>
      </c>
      <c r="BD44" s="42">
        <v>0</v>
      </c>
      <c r="BE44" s="42">
        <v>0</v>
      </c>
      <c r="BF44" s="42">
        <v>0</v>
      </c>
      <c r="BG44" s="42">
        <v>0</v>
      </c>
      <c r="BH44" s="42">
        <v>0</v>
      </c>
      <c r="BI44" s="42">
        <v>0</v>
      </c>
      <c r="BJ44" s="42">
        <v>0</v>
      </c>
      <c r="BK44" s="42">
        <v>0</v>
      </c>
      <c r="BL44" s="42">
        <v>0</v>
      </c>
      <c r="BM44" s="42">
        <v>0</v>
      </c>
      <c r="BN44" s="42">
        <v>0</v>
      </c>
      <c r="BO44" s="42">
        <v>0</v>
      </c>
      <c r="BP44" s="42">
        <v>0</v>
      </c>
      <c r="BQ44" s="42">
        <v>0</v>
      </c>
      <c r="BR44" s="42">
        <v>0</v>
      </c>
      <c r="BS44" s="42">
        <v>0</v>
      </c>
      <c r="BT44" s="42">
        <v>0</v>
      </c>
      <c r="BU44" s="42">
        <v>0</v>
      </c>
      <c r="BV44" s="42">
        <v>0</v>
      </c>
      <c r="BW44" s="42">
        <v>0</v>
      </c>
      <c r="BX44" s="42">
        <v>0</v>
      </c>
      <c r="BY44" s="42">
        <v>0</v>
      </c>
      <c r="BZ44" s="42">
        <v>0</v>
      </c>
      <c r="CA44" s="42">
        <v>0</v>
      </c>
      <c r="CB44" s="42">
        <v>0</v>
      </c>
      <c r="CC44" s="42">
        <v>0</v>
      </c>
      <c r="CD44" s="42">
        <v>0</v>
      </c>
      <c r="CE44" s="42">
        <v>0</v>
      </c>
      <c r="CF44" s="42">
        <v>0</v>
      </c>
    </row>
    <row r="45" spans="1:84" x14ac:dyDescent="0.25">
      <c r="A45" s="3" t="s">
        <v>32</v>
      </c>
      <c r="B45" s="44" t="s">
        <v>128</v>
      </c>
      <c r="C45" s="3" t="s">
        <v>122</v>
      </c>
      <c r="D45" s="42">
        <v>0</v>
      </c>
      <c r="E45" s="42">
        <v>0</v>
      </c>
      <c r="F45" s="42">
        <v>0</v>
      </c>
      <c r="G45" s="42">
        <v>0</v>
      </c>
      <c r="H45" s="42">
        <v>0</v>
      </c>
      <c r="I45" s="42">
        <v>0</v>
      </c>
      <c r="J45" s="42">
        <v>0</v>
      </c>
      <c r="K45" s="42">
        <v>0</v>
      </c>
      <c r="L45" s="42">
        <v>0</v>
      </c>
      <c r="M45" s="42">
        <v>0</v>
      </c>
      <c r="N45" s="42">
        <v>0</v>
      </c>
      <c r="O45" s="42">
        <v>0</v>
      </c>
      <c r="P45" s="42">
        <v>0</v>
      </c>
      <c r="Q45" s="42">
        <v>0</v>
      </c>
      <c r="R45" s="42">
        <v>0</v>
      </c>
      <c r="S45" s="42">
        <v>0</v>
      </c>
      <c r="T45" s="42">
        <v>0</v>
      </c>
      <c r="U45" s="42">
        <v>0</v>
      </c>
      <c r="V45" s="42">
        <v>0</v>
      </c>
      <c r="W45" s="42">
        <v>0</v>
      </c>
      <c r="X45" s="42">
        <v>0</v>
      </c>
      <c r="Y45" s="42">
        <v>0</v>
      </c>
      <c r="Z45" s="42">
        <v>0</v>
      </c>
      <c r="AA45" s="42">
        <v>0</v>
      </c>
      <c r="AB45" s="42">
        <v>0</v>
      </c>
      <c r="AC45" s="42">
        <v>0</v>
      </c>
      <c r="AD45" s="42">
        <v>0</v>
      </c>
      <c r="AE45" s="42">
        <v>0</v>
      </c>
      <c r="AF45" s="42">
        <v>0</v>
      </c>
      <c r="AG45" s="42">
        <v>0</v>
      </c>
      <c r="AH45" s="42">
        <v>0</v>
      </c>
      <c r="AI45" s="42">
        <v>0</v>
      </c>
      <c r="AJ45" s="42">
        <v>0</v>
      </c>
      <c r="AK45" s="42">
        <v>0</v>
      </c>
      <c r="AL45" s="42">
        <v>0</v>
      </c>
      <c r="AM45" s="42">
        <v>0</v>
      </c>
      <c r="AN45" s="42">
        <v>0</v>
      </c>
      <c r="AO45" s="42">
        <v>0</v>
      </c>
      <c r="AP45" s="42">
        <v>0</v>
      </c>
      <c r="AQ45" s="42">
        <v>0</v>
      </c>
      <c r="AR45" s="42">
        <v>0</v>
      </c>
      <c r="AS45" s="42">
        <v>0</v>
      </c>
      <c r="AT45" s="42">
        <v>0</v>
      </c>
      <c r="AU45" s="42">
        <v>0</v>
      </c>
      <c r="AV45" s="42">
        <v>0</v>
      </c>
      <c r="AW45" s="42">
        <v>0</v>
      </c>
      <c r="AX45" s="42">
        <v>0</v>
      </c>
      <c r="AY45" s="42">
        <v>0</v>
      </c>
      <c r="AZ45" s="42">
        <v>0</v>
      </c>
      <c r="BA45" s="42">
        <v>0</v>
      </c>
      <c r="BB45" s="42">
        <v>0</v>
      </c>
      <c r="BC45" s="42">
        <v>0</v>
      </c>
      <c r="BD45" s="42">
        <v>0</v>
      </c>
      <c r="BE45" s="42">
        <v>0</v>
      </c>
      <c r="BF45" s="42">
        <v>0</v>
      </c>
      <c r="BG45" s="42">
        <v>0</v>
      </c>
      <c r="BH45" s="42">
        <v>0</v>
      </c>
      <c r="BI45" s="42">
        <v>0</v>
      </c>
      <c r="BJ45" s="42">
        <v>0</v>
      </c>
      <c r="BK45" s="42">
        <v>0</v>
      </c>
      <c r="BL45" s="42">
        <v>0</v>
      </c>
      <c r="BM45" s="42">
        <v>0</v>
      </c>
      <c r="BN45" s="42">
        <v>0</v>
      </c>
      <c r="BO45" s="42">
        <v>0</v>
      </c>
      <c r="BP45" s="42">
        <v>0</v>
      </c>
      <c r="BQ45" s="42">
        <v>0</v>
      </c>
      <c r="BR45" s="42">
        <v>0</v>
      </c>
      <c r="BS45" s="42">
        <v>0</v>
      </c>
      <c r="BT45" s="42">
        <v>0</v>
      </c>
      <c r="BU45" s="42">
        <v>0</v>
      </c>
      <c r="BV45" s="42">
        <v>0</v>
      </c>
      <c r="BW45" s="42">
        <v>0</v>
      </c>
      <c r="BX45" s="42">
        <v>0</v>
      </c>
      <c r="BY45" s="42">
        <v>0</v>
      </c>
      <c r="BZ45" s="42">
        <v>0</v>
      </c>
      <c r="CA45" s="42">
        <v>0</v>
      </c>
      <c r="CB45" s="42">
        <v>0</v>
      </c>
      <c r="CC45" s="42">
        <v>0</v>
      </c>
      <c r="CD45" s="42">
        <v>0</v>
      </c>
      <c r="CE45" s="42">
        <v>0</v>
      </c>
      <c r="CF45" s="42">
        <v>0</v>
      </c>
    </row>
    <row r="46" spans="1:84" x14ac:dyDescent="0.25">
      <c r="A46" s="3" t="s">
        <v>32</v>
      </c>
      <c r="B46" s="44" t="s">
        <v>128</v>
      </c>
      <c r="C46" s="3" t="s">
        <v>116</v>
      </c>
      <c r="D46" s="42">
        <v>0</v>
      </c>
      <c r="E46" s="42">
        <v>0</v>
      </c>
      <c r="F46" s="42">
        <v>0</v>
      </c>
      <c r="G46" s="42">
        <v>0</v>
      </c>
      <c r="H46" s="42">
        <v>0</v>
      </c>
      <c r="I46" s="42">
        <v>0</v>
      </c>
      <c r="J46" s="42">
        <v>0</v>
      </c>
      <c r="K46" s="42">
        <v>0</v>
      </c>
      <c r="L46" s="42">
        <v>0</v>
      </c>
      <c r="M46" s="42">
        <v>0</v>
      </c>
      <c r="N46" s="42">
        <v>0</v>
      </c>
      <c r="O46" s="42">
        <v>0</v>
      </c>
      <c r="P46" s="42">
        <v>0</v>
      </c>
      <c r="Q46" s="42">
        <v>0</v>
      </c>
      <c r="R46" s="42">
        <v>0</v>
      </c>
      <c r="S46" s="42">
        <v>0</v>
      </c>
      <c r="T46" s="42">
        <v>0</v>
      </c>
      <c r="U46" s="42">
        <v>0</v>
      </c>
      <c r="V46" s="42">
        <v>0</v>
      </c>
      <c r="W46" s="42">
        <v>0</v>
      </c>
      <c r="X46" s="42">
        <v>0</v>
      </c>
      <c r="Y46" s="42">
        <v>0</v>
      </c>
      <c r="Z46" s="42">
        <v>0</v>
      </c>
      <c r="AA46" s="42">
        <v>0</v>
      </c>
      <c r="AB46" s="42">
        <v>0</v>
      </c>
      <c r="AC46" s="42">
        <v>0</v>
      </c>
      <c r="AD46" s="42">
        <v>0</v>
      </c>
      <c r="AE46" s="42">
        <v>0</v>
      </c>
      <c r="AF46" s="42">
        <v>0</v>
      </c>
      <c r="AG46" s="42">
        <v>0</v>
      </c>
      <c r="AH46" s="42">
        <v>0</v>
      </c>
      <c r="AI46" s="42">
        <v>0</v>
      </c>
      <c r="AJ46" s="42">
        <v>0</v>
      </c>
      <c r="AK46" s="42">
        <v>0</v>
      </c>
      <c r="AL46" s="42">
        <v>0</v>
      </c>
      <c r="AM46" s="42">
        <v>0</v>
      </c>
      <c r="AN46" s="42">
        <v>0</v>
      </c>
      <c r="AO46" s="42">
        <v>0</v>
      </c>
      <c r="AP46" s="42">
        <v>0</v>
      </c>
      <c r="AQ46" s="42">
        <v>0</v>
      </c>
      <c r="AR46" s="42">
        <v>0</v>
      </c>
      <c r="AS46" s="42">
        <v>0</v>
      </c>
      <c r="AT46" s="42">
        <v>0</v>
      </c>
      <c r="AU46" s="42">
        <v>0</v>
      </c>
      <c r="AV46" s="42">
        <v>0</v>
      </c>
      <c r="AW46" s="42">
        <v>0</v>
      </c>
      <c r="AX46" s="42">
        <v>0</v>
      </c>
      <c r="AY46" s="42">
        <v>0</v>
      </c>
      <c r="AZ46" s="42">
        <v>0</v>
      </c>
      <c r="BA46" s="42">
        <v>0</v>
      </c>
      <c r="BB46" s="42">
        <v>0</v>
      </c>
      <c r="BC46" s="42">
        <v>0</v>
      </c>
      <c r="BD46" s="42">
        <v>0</v>
      </c>
      <c r="BE46" s="42">
        <v>0</v>
      </c>
      <c r="BF46" s="42">
        <v>0</v>
      </c>
      <c r="BG46" s="42">
        <v>0</v>
      </c>
      <c r="BH46" s="42">
        <v>0</v>
      </c>
      <c r="BI46" s="42">
        <v>0</v>
      </c>
      <c r="BJ46" s="42">
        <v>0</v>
      </c>
      <c r="BK46" s="42">
        <v>0</v>
      </c>
      <c r="BL46" s="42">
        <v>0</v>
      </c>
      <c r="BM46" s="42">
        <v>0</v>
      </c>
      <c r="BN46" s="42">
        <v>0</v>
      </c>
      <c r="BO46" s="42">
        <v>0</v>
      </c>
      <c r="BP46" s="42">
        <v>0</v>
      </c>
      <c r="BQ46" s="42">
        <v>0</v>
      </c>
      <c r="BR46" s="42">
        <v>0</v>
      </c>
      <c r="BS46" s="42">
        <v>0</v>
      </c>
      <c r="BT46" s="42">
        <v>0</v>
      </c>
      <c r="BU46" s="42">
        <v>0</v>
      </c>
      <c r="BV46" s="42">
        <v>0</v>
      </c>
      <c r="BW46" s="42">
        <v>0</v>
      </c>
      <c r="BX46" s="42">
        <v>0</v>
      </c>
      <c r="BY46" s="42">
        <v>0</v>
      </c>
      <c r="BZ46" s="42">
        <v>0</v>
      </c>
      <c r="CA46" s="42">
        <v>0</v>
      </c>
      <c r="CB46" s="42">
        <v>0</v>
      </c>
      <c r="CC46" s="42">
        <v>0</v>
      </c>
      <c r="CD46" s="42">
        <v>0</v>
      </c>
      <c r="CE46" s="42">
        <v>0</v>
      </c>
      <c r="CF46" s="42">
        <v>0</v>
      </c>
    </row>
    <row r="47" spans="1:84" x14ac:dyDescent="0.25">
      <c r="A47" s="3" t="s">
        <v>32</v>
      </c>
      <c r="B47" s="44" t="s">
        <v>128</v>
      </c>
      <c r="C47" s="3" t="s">
        <v>117</v>
      </c>
      <c r="D47" s="42">
        <v>0</v>
      </c>
      <c r="E47" s="42">
        <v>0</v>
      </c>
      <c r="F47" s="42">
        <v>0</v>
      </c>
      <c r="G47" s="42">
        <v>0</v>
      </c>
      <c r="H47" s="42">
        <v>0</v>
      </c>
      <c r="I47" s="42">
        <v>0</v>
      </c>
      <c r="J47" s="42">
        <v>0</v>
      </c>
      <c r="K47" s="42">
        <v>0</v>
      </c>
      <c r="L47" s="42">
        <v>0</v>
      </c>
      <c r="M47" s="42">
        <v>0</v>
      </c>
      <c r="N47" s="42">
        <v>0</v>
      </c>
      <c r="O47" s="42">
        <v>0</v>
      </c>
      <c r="P47" s="42">
        <v>0</v>
      </c>
      <c r="Q47" s="42">
        <v>0</v>
      </c>
      <c r="R47" s="42">
        <v>0</v>
      </c>
      <c r="S47" s="42">
        <v>0</v>
      </c>
      <c r="T47" s="42">
        <v>0</v>
      </c>
      <c r="U47" s="42">
        <v>0</v>
      </c>
      <c r="V47" s="42">
        <v>0</v>
      </c>
      <c r="W47" s="42">
        <v>0</v>
      </c>
      <c r="X47" s="42">
        <v>0</v>
      </c>
      <c r="Y47" s="42">
        <v>0</v>
      </c>
      <c r="Z47" s="42">
        <v>0</v>
      </c>
      <c r="AA47" s="42">
        <v>0</v>
      </c>
      <c r="AB47" s="42">
        <v>0</v>
      </c>
      <c r="AC47" s="42">
        <v>0</v>
      </c>
      <c r="AD47" s="42">
        <v>0</v>
      </c>
      <c r="AE47" s="42">
        <v>0</v>
      </c>
      <c r="AF47" s="42">
        <v>0</v>
      </c>
      <c r="AG47" s="42">
        <v>0</v>
      </c>
      <c r="AH47" s="42">
        <v>0</v>
      </c>
      <c r="AI47" s="42">
        <v>0</v>
      </c>
      <c r="AJ47" s="42">
        <v>0</v>
      </c>
      <c r="AK47" s="42">
        <v>0</v>
      </c>
      <c r="AL47" s="42">
        <v>0</v>
      </c>
      <c r="AM47" s="42">
        <v>0</v>
      </c>
      <c r="AN47" s="42">
        <v>0</v>
      </c>
      <c r="AO47" s="42">
        <v>0</v>
      </c>
      <c r="AP47" s="42">
        <v>0</v>
      </c>
      <c r="AQ47" s="42">
        <v>0</v>
      </c>
      <c r="AR47" s="42">
        <v>0</v>
      </c>
      <c r="AS47" s="42">
        <v>0</v>
      </c>
      <c r="AT47" s="42">
        <v>0</v>
      </c>
      <c r="AU47" s="42">
        <v>0</v>
      </c>
      <c r="AV47" s="42">
        <v>0</v>
      </c>
      <c r="AW47" s="42">
        <v>0</v>
      </c>
      <c r="AX47" s="42">
        <v>0</v>
      </c>
      <c r="AY47" s="42">
        <v>0</v>
      </c>
      <c r="AZ47" s="42">
        <v>0</v>
      </c>
      <c r="BA47" s="42">
        <v>0</v>
      </c>
      <c r="BB47" s="42">
        <v>0</v>
      </c>
      <c r="BC47" s="42">
        <v>0</v>
      </c>
      <c r="BD47" s="42">
        <v>0</v>
      </c>
      <c r="BE47" s="42">
        <v>0</v>
      </c>
      <c r="BF47" s="42">
        <v>0</v>
      </c>
      <c r="BG47" s="42">
        <v>0</v>
      </c>
      <c r="BH47" s="42">
        <v>0</v>
      </c>
      <c r="BI47" s="42">
        <v>0</v>
      </c>
      <c r="BJ47" s="42">
        <v>0</v>
      </c>
      <c r="BK47" s="42">
        <v>0</v>
      </c>
      <c r="BL47" s="42">
        <v>0</v>
      </c>
      <c r="BM47" s="42">
        <v>0</v>
      </c>
      <c r="BN47" s="42">
        <v>0</v>
      </c>
      <c r="BO47" s="42">
        <v>0</v>
      </c>
      <c r="BP47" s="42">
        <v>0</v>
      </c>
      <c r="BQ47" s="42">
        <v>0</v>
      </c>
      <c r="BR47" s="42">
        <v>0</v>
      </c>
      <c r="BS47" s="42">
        <v>0</v>
      </c>
      <c r="BT47" s="42">
        <v>0</v>
      </c>
      <c r="BU47" s="42">
        <v>0</v>
      </c>
      <c r="BV47" s="42">
        <v>0</v>
      </c>
      <c r="BW47" s="42">
        <v>0</v>
      </c>
      <c r="BX47" s="42">
        <v>0</v>
      </c>
      <c r="BY47" s="42">
        <v>0</v>
      </c>
      <c r="BZ47" s="42">
        <v>0</v>
      </c>
      <c r="CA47" s="42">
        <v>0</v>
      </c>
      <c r="CB47" s="42">
        <v>0</v>
      </c>
      <c r="CC47" s="42">
        <v>0</v>
      </c>
      <c r="CD47" s="42">
        <v>0</v>
      </c>
      <c r="CE47" s="42">
        <v>0</v>
      </c>
      <c r="CF47" s="42">
        <v>0</v>
      </c>
    </row>
    <row r="48" spans="1:84" x14ac:dyDescent="0.25">
      <c r="A48" s="3" t="s">
        <v>32</v>
      </c>
      <c r="B48" s="44" t="s">
        <v>128</v>
      </c>
      <c r="C48" s="3" t="s">
        <v>121</v>
      </c>
      <c r="D48" s="42">
        <v>0</v>
      </c>
      <c r="E48" s="42">
        <v>0</v>
      </c>
      <c r="F48" s="42">
        <v>0</v>
      </c>
      <c r="G48" s="42">
        <v>0</v>
      </c>
      <c r="H48" s="42">
        <v>0</v>
      </c>
      <c r="I48" s="42">
        <v>0</v>
      </c>
      <c r="J48" s="42">
        <v>0</v>
      </c>
      <c r="K48" s="42">
        <v>0</v>
      </c>
      <c r="L48" s="42">
        <v>0</v>
      </c>
      <c r="M48" s="42">
        <v>0</v>
      </c>
      <c r="N48" s="42">
        <v>0</v>
      </c>
      <c r="O48" s="42">
        <v>0</v>
      </c>
      <c r="P48" s="42">
        <v>0</v>
      </c>
      <c r="Q48" s="42">
        <v>0</v>
      </c>
      <c r="R48" s="42">
        <v>0</v>
      </c>
      <c r="S48" s="42">
        <v>0</v>
      </c>
      <c r="T48" s="42">
        <v>0</v>
      </c>
      <c r="U48" s="42">
        <v>0</v>
      </c>
      <c r="V48" s="42">
        <v>0</v>
      </c>
      <c r="W48" s="42">
        <v>0</v>
      </c>
      <c r="X48" s="42">
        <v>0</v>
      </c>
      <c r="Y48" s="42">
        <v>0</v>
      </c>
      <c r="Z48" s="42">
        <v>0</v>
      </c>
      <c r="AA48" s="42">
        <v>0</v>
      </c>
      <c r="AB48" s="42">
        <v>0</v>
      </c>
      <c r="AC48" s="42">
        <v>0</v>
      </c>
      <c r="AD48" s="42">
        <v>0</v>
      </c>
      <c r="AE48" s="42">
        <v>0</v>
      </c>
      <c r="AF48" s="42">
        <v>0</v>
      </c>
      <c r="AG48" s="42">
        <v>0</v>
      </c>
      <c r="AH48" s="42">
        <v>0</v>
      </c>
      <c r="AI48" s="42">
        <v>0</v>
      </c>
      <c r="AJ48" s="42">
        <v>0</v>
      </c>
      <c r="AK48" s="42">
        <v>0</v>
      </c>
      <c r="AL48" s="42">
        <v>0</v>
      </c>
      <c r="AM48" s="42">
        <v>0</v>
      </c>
      <c r="AN48" s="42">
        <v>0</v>
      </c>
      <c r="AO48" s="42">
        <v>0</v>
      </c>
      <c r="AP48" s="42">
        <v>0</v>
      </c>
      <c r="AQ48" s="42">
        <v>0</v>
      </c>
      <c r="AR48" s="42">
        <v>0</v>
      </c>
      <c r="AS48" s="42">
        <v>0</v>
      </c>
      <c r="AT48" s="42">
        <v>0</v>
      </c>
      <c r="AU48" s="42">
        <v>0</v>
      </c>
      <c r="AV48" s="42">
        <v>0</v>
      </c>
      <c r="AW48" s="42">
        <v>0</v>
      </c>
      <c r="AX48" s="42">
        <v>0</v>
      </c>
      <c r="AY48" s="42">
        <v>0</v>
      </c>
      <c r="AZ48" s="42">
        <v>0</v>
      </c>
      <c r="BA48" s="42">
        <v>0</v>
      </c>
      <c r="BB48" s="42">
        <v>0</v>
      </c>
      <c r="BC48" s="42">
        <v>0</v>
      </c>
      <c r="BD48" s="42">
        <v>0</v>
      </c>
      <c r="BE48" s="42">
        <v>0</v>
      </c>
      <c r="BF48" s="42">
        <v>0</v>
      </c>
      <c r="BG48" s="42">
        <v>0</v>
      </c>
      <c r="BH48" s="42">
        <v>0</v>
      </c>
      <c r="BI48" s="42">
        <v>0</v>
      </c>
      <c r="BJ48" s="42">
        <v>0</v>
      </c>
      <c r="BK48" s="42">
        <v>0</v>
      </c>
      <c r="BL48" s="42">
        <v>0</v>
      </c>
      <c r="BM48" s="42">
        <v>0</v>
      </c>
      <c r="BN48" s="42">
        <v>0</v>
      </c>
      <c r="BO48" s="42">
        <v>0</v>
      </c>
      <c r="BP48" s="42">
        <v>0</v>
      </c>
      <c r="BQ48" s="42">
        <v>0</v>
      </c>
      <c r="BR48" s="42">
        <v>0</v>
      </c>
      <c r="BS48" s="42">
        <v>0</v>
      </c>
      <c r="BT48" s="42">
        <v>0</v>
      </c>
      <c r="BU48" s="42">
        <v>0</v>
      </c>
      <c r="BV48" s="42">
        <v>0</v>
      </c>
      <c r="BW48" s="42">
        <v>0</v>
      </c>
      <c r="BX48" s="42">
        <v>0</v>
      </c>
      <c r="BY48" s="42">
        <v>0</v>
      </c>
      <c r="BZ48" s="42">
        <v>0</v>
      </c>
      <c r="CA48" s="42">
        <v>0</v>
      </c>
      <c r="CB48" s="42">
        <v>0</v>
      </c>
      <c r="CC48" s="42">
        <v>0</v>
      </c>
      <c r="CD48" s="42">
        <v>0</v>
      </c>
      <c r="CE48" s="42">
        <v>0</v>
      </c>
      <c r="CF48" s="42">
        <v>0</v>
      </c>
    </row>
    <row r="49" spans="1:84" x14ac:dyDescent="0.25">
      <c r="A49" s="3" t="s">
        <v>32</v>
      </c>
      <c r="B49" s="44" t="s">
        <v>128</v>
      </c>
      <c r="C49" s="3" t="s">
        <v>118</v>
      </c>
      <c r="D49" s="42">
        <v>0</v>
      </c>
      <c r="E49" s="42">
        <v>0</v>
      </c>
      <c r="F49" s="42">
        <v>0</v>
      </c>
      <c r="G49" s="42">
        <v>0</v>
      </c>
      <c r="H49" s="42">
        <v>0</v>
      </c>
      <c r="I49" s="42">
        <v>0</v>
      </c>
      <c r="J49" s="42">
        <v>0</v>
      </c>
      <c r="K49" s="42">
        <v>0</v>
      </c>
      <c r="L49" s="42">
        <v>0</v>
      </c>
      <c r="M49" s="42">
        <v>0</v>
      </c>
      <c r="N49" s="42">
        <v>0</v>
      </c>
      <c r="O49" s="42">
        <v>0</v>
      </c>
      <c r="P49" s="42">
        <v>0</v>
      </c>
      <c r="Q49" s="42">
        <v>0</v>
      </c>
      <c r="R49" s="42">
        <v>0</v>
      </c>
      <c r="S49" s="42">
        <v>0</v>
      </c>
      <c r="T49" s="42">
        <v>0</v>
      </c>
      <c r="U49" s="42">
        <v>0</v>
      </c>
      <c r="V49" s="42">
        <v>0</v>
      </c>
      <c r="W49" s="42">
        <v>0</v>
      </c>
      <c r="X49" s="42">
        <v>0</v>
      </c>
      <c r="Y49" s="42">
        <v>0</v>
      </c>
      <c r="Z49" s="42">
        <v>0</v>
      </c>
      <c r="AA49" s="42">
        <v>0</v>
      </c>
      <c r="AB49" s="42">
        <v>0</v>
      </c>
      <c r="AC49" s="42">
        <v>0</v>
      </c>
      <c r="AD49" s="42">
        <v>0</v>
      </c>
      <c r="AE49" s="42">
        <v>0</v>
      </c>
      <c r="AF49" s="42">
        <v>0</v>
      </c>
      <c r="AG49" s="42">
        <v>0</v>
      </c>
      <c r="AH49" s="42">
        <v>0</v>
      </c>
      <c r="AI49" s="42">
        <v>0</v>
      </c>
      <c r="AJ49" s="42">
        <v>0</v>
      </c>
      <c r="AK49" s="42">
        <v>0</v>
      </c>
      <c r="AL49" s="42">
        <v>0</v>
      </c>
      <c r="AM49" s="42">
        <v>0</v>
      </c>
      <c r="AN49" s="42">
        <v>0</v>
      </c>
      <c r="AO49" s="42">
        <v>0</v>
      </c>
      <c r="AP49" s="42">
        <v>0</v>
      </c>
      <c r="AQ49" s="42">
        <v>0</v>
      </c>
      <c r="AR49" s="42">
        <v>0</v>
      </c>
      <c r="AS49" s="42">
        <v>0</v>
      </c>
      <c r="AT49" s="42">
        <v>0</v>
      </c>
      <c r="AU49" s="42">
        <v>0</v>
      </c>
      <c r="AV49" s="42">
        <v>0</v>
      </c>
      <c r="AW49" s="42">
        <v>0</v>
      </c>
      <c r="AX49" s="42">
        <v>0</v>
      </c>
      <c r="AY49" s="42">
        <v>0</v>
      </c>
      <c r="AZ49" s="42">
        <v>0</v>
      </c>
      <c r="BA49" s="42">
        <v>0</v>
      </c>
      <c r="BB49" s="42">
        <v>0</v>
      </c>
      <c r="BC49" s="42">
        <v>0</v>
      </c>
      <c r="BD49" s="42">
        <v>0</v>
      </c>
      <c r="BE49" s="42">
        <v>0</v>
      </c>
      <c r="BF49" s="42">
        <v>0</v>
      </c>
      <c r="BG49" s="42">
        <v>0</v>
      </c>
      <c r="BH49" s="42">
        <v>0</v>
      </c>
      <c r="BI49" s="42">
        <v>0</v>
      </c>
      <c r="BJ49" s="42">
        <v>0</v>
      </c>
      <c r="BK49" s="42">
        <v>0</v>
      </c>
      <c r="BL49" s="42">
        <v>0</v>
      </c>
      <c r="BM49" s="42">
        <v>0</v>
      </c>
      <c r="BN49" s="42">
        <v>0</v>
      </c>
      <c r="BO49" s="42">
        <v>0</v>
      </c>
      <c r="BP49" s="42">
        <v>0</v>
      </c>
      <c r="BQ49" s="42">
        <v>0</v>
      </c>
      <c r="BR49" s="42">
        <v>0</v>
      </c>
      <c r="BS49" s="42">
        <v>0</v>
      </c>
      <c r="BT49" s="42">
        <v>0</v>
      </c>
      <c r="BU49" s="42">
        <v>0</v>
      </c>
      <c r="BV49" s="42">
        <v>0</v>
      </c>
      <c r="BW49" s="42">
        <v>0</v>
      </c>
      <c r="BX49" s="42">
        <v>0</v>
      </c>
      <c r="BY49" s="42">
        <v>0</v>
      </c>
      <c r="BZ49" s="42">
        <v>0</v>
      </c>
      <c r="CA49" s="42">
        <v>0</v>
      </c>
      <c r="CB49" s="42">
        <v>0</v>
      </c>
      <c r="CC49" s="42">
        <v>0</v>
      </c>
      <c r="CD49" s="42">
        <v>0</v>
      </c>
      <c r="CE49" s="42">
        <v>0</v>
      </c>
      <c r="CF49" s="42">
        <v>0</v>
      </c>
    </row>
    <row r="50" spans="1:84" x14ac:dyDescent="0.25">
      <c r="A50" s="3" t="s">
        <v>32</v>
      </c>
      <c r="B50" s="44" t="s">
        <v>128</v>
      </c>
      <c r="C50" s="3" t="s">
        <v>119</v>
      </c>
      <c r="D50" s="42">
        <v>0</v>
      </c>
      <c r="E50" s="42">
        <v>0</v>
      </c>
      <c r="F50" s="42">
        <v>0</v>
      </c>
      <c r="G50" s="42">
        <v>0</v>
      </c>
      <c r="H50" s="42">
        <v>0</v>
      </c>
      <c r="I50" s="42">
        <v>0</v>
      </c>
      <c r="J50" s="42">
        <v>0</v>
      </c>
      <c r="K50" s="42">
        <v>0</v>
      </c>
      <c r="L50" s="42">
        <v>0</v>
      </c>
      <c r="M50" s="42">
        <v>0</v>
      </c>
      <c r="N50" s="42">
        <v>0</v>
      </c>
      <c r="O50" s="42">
        <v>0</v>
      </c>
      <c r="P50" s="42">
        <v>0</v>
      </c>
      <c r="Q50" s="42">
        <v>0</v>
      </c>
      <c r="R50" s="42">
        <v>0</v>
      </c>
      <c r="S50" s="42">
        <v>0</v>
      </c>
      <c r="T50" s="42">
        <v>0</v>
      </c>
      <c r="U50" s="42">
        <v>0</v>
      </c>
      <c r="V50" s="42">
        <v>0</v>
      </c>
      <c r="W50" s="42">
        <v>0</v>
      </c>
      <c r="X50" s="42">
        <v>0</v>
      </c>
      <c r="Y50" s="42">
        <v>0</v>
      </c>
      <c r="Z50" s="42">
        <v>0</v>
      </c>
      <c r="AA50" s="42">
        <v>0</v>
      </c>
      <c r="AB50" s="42">
        <v>0</v>
      </c>
      <c r="AC50" s="42">
        <v>0</v>
      </c>
      <c r="AD50" s="42">
        <v>0</v>
      </c>
      <c r="AE50" s="42">
        <v>0</v>
      </c>
      <c r="AF50" s="42">
        <v>0</v>
      </c>
      <c r="AG50" s="42">
        <v>0</v>
      </c>
      <c r="AH50" s="42">
        <v>0</v>
      </c>
      <c r="AI50" s="42">
        <v>0</v>
      </c>
      <c r="AJ50" s="42">
        <v>0</v>
      </c>
      <c r="AK50" s="42">
        <v>0</v>
      </c>
      <c r="AL50" s="42">
        <v>0</v>
      </c>
      <c r="AM50" s="42">
        <v>0</v>
      </c>
      <c r="AN50" s="42">
        <v>0</v>
      </c>
      <c r="AO50" s="42">
        <v>0</v>
      </c>
      <c r="AP50" s="42">
        <v>0</v>
      </c>
      <c r="AQ50" s="42">
        <v>0</v>
      </c>
      <c r="AR50" s="42">
        <v>0</v>
      </c>
      <c r="AS50" s="42">
        <v>0</v>
      </c>
      <c r="AT50" s="42">
        <v>0</v>
      </c>
      <c r="AU50" s="42">
        <v>0</v>
      </c>
      <c r="AV50" s="42">
        <v>0</v>
      </c>
      <c r="AW50" s="42">
        <v>0</v>
      </c>
      <c r="AX50" s="42">
        <v>0</v>
      </c>
      <c r="AY50" s="42">
        <v>0</v>
      </c>
      <c r="AZ50" s="42">
        <v>0</v>
      </c>
      <c r="BA50" s="42">
        <v>0</v>
      </c>
      <c r="BB50" s="42">
        <v>0</v>
      </c>
      <c r="BC50" s="42">
        <v>0</v>
      </c>
      <c r="BD50" s="42">
        <v>0</v>
      </c>
      <c r="BE50" s="42">
        <v>0</v>
      </c>
      <c r="BF50" s="42">
        <v>0</v>
      </c>
      <c r="BG50" s="42">
        <v>0</v>
      </c>
      <c r="BH50" s="42">
        <v>0</v>
      </c>
      <c r="BI50" s="42">
        <v>0</v>
      </c>
      <c r="BJ50" s="42">
        <v>0</v>
      </c>
      <c r="BK50" s="42">
        <v>0</v>
      </c>
      <c r="BL50" s="42">
        <v>0</v>
      </c>
      <c r="BM50" s="42">
        <v>0</v>
      </c>
      <c r="BN50" s="42">
        <v>0</v>
      </c>
      <c r="BO50" s="42">
        <v>0</v>
      </c>
      <c r="BP50" s="42">
        <v>0</v>
      </c>
      <c r="BQ50" s="42">
        <v>0</v>
      </c>
      <c r="BR50" s="42">
        <v>0</v>
      </c>
      <c r="BS50" s="42">
        <v>0</v>
      </c>
      <c r="BT50" s="42">
        <v>0</v>
      </c>
      <c r="BU50" s="42">
        <v>0</v>
      </c>
      <c r="BV50" s="42">
        <v>0</v>
      </c>
      <c r="BW50" s="42">
        <v>0</v>
      </c>
      <c r="BX50" s="42">
        <v>0</v>
      </c>
      <c r="BY50" s="42">
        <v>0</v>
      </c>
      <c r="BZ50" s="42">
        <v>0</v>
      </c>
      <c r="CA50" s="42">
        <v>0</v>
      </c>
      <c r="CB50" s="42">
        <v>0</v>
      </c>
      <c r="CC50" s="42">
        <v>0</v>
      </c>
      <c r="CD50" s="42">
        <v>0</v>
      </c>
      <c r="CE50" s="42">
        <v>0</v>
      </c>
      <c r="CF50" s="42">
        <v>0</v>
      </c>
    </row>
    <row r="51" spans="1:84" x14ac:dyDescent="0.25">
      <c r="A51" s="3" t="s">
        <v>32</v>
      </c>
      <c r="B51" s="44" t="s">
        <v>128</v>
      </c>
      <c r="C51" s="3" t="s">
        <v>120</v>
      </c>
      <c r="D51" s="42">
        <v>0</v>
      </c>
      <c r="E51" s="42">
        <v>0</v>
      </c>
      <c r="F51" s="42">
        <v>0</v>
      </c>
      <c r="G51" s="42">
        <v>0</v>
      </c>
      <c r="H51" s="42">
        <v>0</v>
      </c>
      <c r="I51" s="42">
        <v>0</v>
      </c>
      <c r="J51" s="42">
        <v>0</v>
      </c>
      <c r="K51" s="42">
        <v>0</v>
      </c>
      <c r="L51" s="42">
        <v>0</v>
      </c>
      <c r="M51" s="42">
        <v>0</v>
      </c>
      <c r="N51" s="42">
        <v>0</v>
      </c>
      <c r="O51" s="42">
        <v>0</v>
      </c>
      <c r="P51" s="42">
        <v>0</v>
      </c>
      <c r="Q51" s="42">
        <v>0</v>
      </c>
      <c r="R51" s="42">
        <v>0</v>
      </c>
      <c r="S51" s="42">
        <v>0</v>
      </c>
      <c r="T51" s="42">
        <v>0</v>
      </c>
      <c r="U51" s="42">
        <v>0</v>
      </c>
      <c r="V51" s="42">
        <v>0</v>
      </c>
      <c r="W51" s="42">
        <v>0</v>
      </c>
      <c r="X51" s="42">
        <v>0</v>
      </c>
      <c r="Y51" s="42">
        <v>0</v>
      </c>
      <c r="Z51" s="42">
        <v>0</v>
      </c>
      <c r="AA51" s="42">
        <v>0</v>
      </c>
      <c r="AB51" s="42">
        <v>0</v>
      </c>
      <c r="AC51" s="42">
        <v>0</v>
      </c>
      <c r="AD51" s="42">
        <v>0</v>
      </c>
      <c r="AE51" s="42">
        <v>0</v>
      </c>
      <c r="AF51" s="42">
        <v>0</v>
      </c>
      <c r="AG51" s="42">
        <v>0</v>
      </c>
      <c r="AH51" s="42">
        <v>0</v>
      </c>
      <c r="AI51" s="42">
        <v>0</v>
      </c>
      <c r="AJ51" s="42">
        <v>0</v>
      </c>
      <c r="AK51" s="42">
        <v>0</v>
      </c>
      <c r="AL51" s="42">
        <v>0</v>
      </c>
      <c r="AM51" s="42">
        <v>0</v>
      </c>
      <c r="AN51" s="42">
        <v>0</v>
      </c>
      <c r="AO51" s="42">
        <v>0</v>
      </c>
      <c r="AP51" s="42">
        <v>0</v>
      </c>
      <c r="AQ51" s="42">
        <v>0</v>
      </c>
      <c r="AR51" s="42">
        <v>0</v>
      </c>
      <c r="AS51" s="42">
        <v>0</v>
      </c>
      <c r="AT51" s="42">
        <v>0</v>
      </c>
      <c r="AU51" s="42">
        <v>0</v>
      </c>
      <c r="AV51" s="42">
        <v>0</v>
      </c>
      <c r="AW51" s="42">
        <v>0</v>
      </c>
      <c r="AX51" s="42">
        <v>0</v>
      </c>
      <c r="AY51" s="42">
        <v>0</v>
      </c>
      <c r="AZ51" s="42">
        <v>0</v>
      </c>
      <c r="BA51" s="42">
        <v>0</v>
      </c>
      <c r="BB51" s="42">
        <v>0</v>
      </c>
      <c r="BC51" s="42">
        <v>0</v>
      </c>
      <c r="BD51" s="42">
        <v>0</v>
      </c>
      <c r="BE51" s="42">
        <v>0</v>
      </c>
      <c r="BF51" s="42">
        <v>0</v>
      </c>
      <c r="BG51" s="42">
        <v>0</v>
      </c>
      <c r="BH51" s="42">
        <v>0</v>
      </c>
      <c r="BI51" s="42">
        <v>0</v>
      </c>
      <c r="BJ51" s="42">
        <v>0</v>
      </c>
      <c r="BK51" s="42">
        <v>0</v>
      </c>
      <c r="BL51" s="42">
        <v>0</v>
      </c>
      <c r="BM51" s="42">
        <v>0</v>
      </c>
      <c r="BN51" s="42">
        <v>0</v>
      </c>
      <c r="BO51" s="42">
        <v>0</v>
      </c>
      <c r="BP51" s="42">
        <v>0</v>
      </c>
      <c r="BQ51" s="42">
        <v>0</v>
      </c>
      <c r="BR51" s="42">
        <v>0</v>
      </c>
      <c r="BS51" s="42">
        <v>0</v>
      </c>
      <c r="BT51" s="42">
        <v>0</v>
      </c>
      <c r="BU51" s="42">
        <v>0</v>
      </c>
      <c r="BV51" s="42">
        <v>0</v>
      </c>
      <c r="BW51" s="42">
        <v>0</v>
      </c>
      <c r="BX51" s="42">
        <v>0</v>
      </c>
      <c r="BY51" s="42">
        <v>0</v>
      </c>
      <c r="BZ51" s="42">
        <v>0</v>
      </c>
      <c r="CA51" s="42">
        <v>0</v>
      </c>
      <c r="CB51" s="42">
        <v>0</v>
      </c>
      <c r="CC51" s="42">
        <v>0</v>
      </c>
      <c r="CD51" s="42">
        <v>0</v>
      </c>
      <c r="CE51" s="42">
        <v>0</v>
      </c>
      <c r="CF51" s="42">
        <v>0</v>
      </c>
    </row>
    <row r="52" spans="1:84" x14ac:dyDescent="0.25">
      <c r="A52" s="3" t="s">
        <v>32</v>
      </c>
      <c r="B52" s="3" t="s">
        <v>113</v>
      </c>
      <c r="C52" s="3" t="s">
        <v>122</v>
      </c>
      <c r="D52" s="42">
        <v>0</v>
      </c>
      <c r="E52" s="42">
        <v>0</v>
      </c>
      <c r="F52" s="42">
        <v>0</v>
      </c>
      <c r="G52" s="42">
        <v>0</v>
      </c>
      <c r="H52" s="42">
        <v>0</v>
      </c>
      <c r="I52" s="42">
        <v>0</v>
      </c>
      <c r="J52" s="42">
        <v>0</v>
      </c>
      <c r="K52" s="42">
        <v>0</v>
      </c>
      <c r="L52" s="42">
        <v>0</v>
      </c>
      <c r="M52" s="42">
        <v>0</v>
      </c>
      <c r="N52" s="42">
        <v>0</v>
      </c>
      <c r="O52" s="42">
        <v>0</v>
      </c>
      <c r="P52" s="42">
        <v>0</v>
      </c>
      <c r="Q52" s="42">
        <v>0</v>
      </c>
      <c r="R52" s="42">
        <v>0</v>
      </c>
      <c r="S52" s="42">
        <v>0</v>
      </c>
      <c r="T52" s="42">
        <v>0</v>
      </c>
      <c r="U52" s="42">
        <v>0</v>
      </c>
      <c r="V52" s="42">
        <v>0</v>
      </c>
      <c r="W52" s="42">
        <v>0</v>
      </c>
      <c r="X52" s="42">
        <v>0</v>
      </c>
      <c r="Y52" s="42">
        <v>0</v>
      </c>
      <c r="Z52" s="42">
        <v>0</v>
      </c>
      <c r="AA52" s="42">
        <v>0</v>
      </c>
      <c r="AB52" s="42">
        <v>0</v>
      </c>
      <c r="AC52" s="42">
        <v>0</v>
      </c>
      <c r="AD52" s="42">
        <v>0</v>
      </c>
      <c r="AE52" s="42">
        <v>0</v>
      </c>
      <c r="AF52" s="42">
        <v>0</v>
      </c>
      <c r="AG52" s="42">
        <v>0</v>
      </c>
      <c r="AH52" s="42">
        <v>0</v>
      </c>
      <c r="AI52" s="42">
        <v>0</v>
      </c>
      <c r="AJ52" s="42">
        <v>0</v>
      </c>
      <c r="AK52" s="42">
        <v>0</v>
      </c>
      <c r="AL52" s="42">
        <v>0</v>
      </c>
      <c r="AM52" s="42">
        <v>0</v>
      </c>
      <c r="AN52" s="42">
        <v>0</v>
      </c>
      <c r="AO52" s="42">
        <v>0</v>
      </c>
      <c r="AP52" s="42">
        <v>0</v>
      </c>
      <c r="AQ52" s="42">
        <v>0</v>
      </c>
      <c r="AR52" s="42">
        <v>0</v>
      </c>
      <c r="AS52" s="42">
        <v>0</v>
      </c>
      <c r="AT52" s="42">
        <v>0</v>
      </c>
      <c r="AU52" s="42">
        <v>0</v>
      </c>
      <c r="AV52" s="42">
        <v>0</v>
      </c>
      <c r="AW52" s="42">
        <v>0</v>
      </c>
      <c r="AX52" s="42">
        <v>0</v>
      </c>
      <c r="AY52" s="42">
        <v>0</v>
      </c>
      <c r="AZ52" s="42">
        <v>0</v>
      </c>
      <c r="BA52" s="42">
        <v>0</v>
      </c>
      <c r="BB52" s="42">
        <v>0</v>
      </c>
      <c r="BC52" s="42">
        <v>0</v>
      </c>
      <c r="BD52" s="42">
        <v>0</v>
      </c>
      <c r="BE52" s="42">
        <v>0</v>
      </c>
      <c r="BF52" s="42">
        <v>0</v>
      </c>
      <c r="BG52" s="42">
        <v>0</v>
      </c>
      <c r="BH52" s="42">
        <v>0</v>
      </c>
      <c r="BI52" s="42">
        <v>0</v>
      </c>
      <c r="BJ52" s="42">
        <v>0</v>
      </c>
      <c r="BK52" s="42">
        <v>0</v>
      </c>
      <c r="BL52" s="42">
        <v>0</v>
      </c>
      <c r="BM52" s="42">
        <v>0</v>
      </c>
      <c r="BN52" s="42">
        <v>0</v>
      </c>
      <c r="BO52" s="42">
        <v>0</v>
      </c>
      <c r="BP52" s="42">
        <v>0</v>
      </c>
      <c r="BQ52" s="42">
        <v>0</v>
      </c>
      <c r="BR52" s="42">
        <v>0</v>
      </c>
      <c r="BS52" s="42">
        <v>0</v>
      </c>
      <c r="BT52" s="42">
        <v>0</v>
      </c>
      <c r="BU52" s="42">
        <v>0</v>
      </c>
      <c r="BV52" s="42">
        <v>0</v>
      </c>
      <c r="BW52" s="42">
        <v>0</v>
      </c>
      <c r="BX52" s="42">
        <v>0</v>
      </c>
      <c r="BY52" s="42">
        <v>0</v>
      </c>
      <c r="BZ52" s="42">
        <v>0</v>
      </c>
      <c r="CA52" s="42">
        <v>0</v>
      </c>
      <c r="CB52" s="42">
        <v>0</v>
      </c>
      <c r="CC52" s="42">
        <v>0</v>
      </c>
      <c r="CD52" s="42">
        <v>0</v>
      </c>
      <c r="CE52" s="42">
        <v>0</v>
      </c>
      <c r="CF52" s="42">
        <v>0</v>
      </c>
    </row>
    <row r="53" spans="1:84" x14ac:dyDescent="0.25">
      <c r="A53" s="3" t="s">
        <v>32</v>
      </c>
      <c r="B53" s="3" t="s">
        <v>113</v>
      </c>
      <c r="C53" s="3" t="s">
        <v>116</v>
      </c>
      <c r="D53" s="42">
        <v>0</v>
      </c>
      <c r="E53" s="42">
        <v>0</v>
      </c>
      <c r="F53" s="42">
        <v>0</v>
      </c>
      <c r="G53" s="42">
        <v>0</v>
      </c>
      <c r="H53" s="42">
        <v>0</v>
      </c>
      <c r="I53" s="42">
        <v>0</v>
      </c>
      <c r="J53" s="42">
        <v>0</v>
      </c>
      <c r="K53" s="42">
        <v>0</v>
      </c>
      <c r="L53" s="42">
        <v>0</v>
      </c>
      <c r="M53" s="42">
        <v>0</v>
      </c>
      <c r="N53" s="42">
        <v>0</v>
      </c>
      <c r="O53" s="42">
        <v>0</v>
      </c>
      <c r="P53" s="42">
        <v>0</v>
      </c>
      <c r="Q53" s="42">
        <v>0</v>
      </c>
      <c r="R53" s="42">
        <v>0</v>
      </c>
      <c r="S53" s="42">
        <v>0</v>
      </c>
      <c r="T53" s="42">
        <v>0</v>
      </c>
      <c r="U53" s="42">
        <v>0</v>
      </c>
      <c r="V53" s="42">
        <v>0</v>
      </c>
      <c r="W53" s="42">
        <v>0</v>
      </c>
      <c r="X53" s="42">
        <v>0</v>
      </c>
      <c r="Y53" s="42">
        <v>0</v>
      </c>
      <c r="Z53" s="42">
        <v>0</v>
      </c>
      <c r="AA53" s="42">
        <v>0</v>
      </c>
      <c r="AB53" s="42">
        <v>0</v>
      </c>
      <c r="AC53" s="42">
        <v>0</v>
      </c>
      <c r="AD53" s="42">
        <v>0</v>
      </c>
      <c r="AE53" s="42">
        <v>0</v>
      </c>
      <c r="AF53" s="42">
        <v>0</v>
      </c>
      <c r="AG53" s="42">
        <v>0</v>
      </c>
      <c r="AH53" s="42">
        <v>0</v>
      </c>
      <c r="AI53" s="42">
        <v>0</v>
      </c>
      <c r="AJ53" s="42">
        <v>0</v>
      </c>
      <c r="AK53" s="42">
        <v>0</v>
      </c>
      <c r="AL53" s="42">
        <v>0</v>
      </c>
      <c r="AM53" s="42">
        <v>0</v>
      </c>
      <c r="AN53" s="42">
        <v>0</v>
      </c>
      <c r="AO53" s="42">
        <v>0</v>
      </c>
      <c r="AP53" s="42">
        <v>0</v>
      </c>
      <c r="AQ53" s="42">
        <v>0</v>
      </c>
      <c r="AR53" s="42">
        <v>0</v>
      </c>
      <c r="AS53" s="42">
        <v>0</v>
      </c>
      <c r="AT53" s="42">
        <v>0</v>
      </c>
      <c r="AU53" s="42">
        <v>0</v>
      </c>
      <c r="AV53" s="42">
        <v>0</v>
      </c>
      <c r="AW53" s="42">
        <v>0</v>
      </c>
      <c r="AX53" s="42">
        <v>0</v>
      </c>
      <c r="AY53" s="42">
        <v>0</v>
      </c>
      <c r="AZ53" s="42">
        <v>0</v>
      </c>
      <c r="BA53" s="42">
        <v>0</v>
      </c>
      <c r="BB53" s="42">
        <v>0</v>
      </c>
      <c r="BC53" s="42">
        <v>0</v>
      </c>
      <c r="BD53" s="42">
        <v>0</v>
      </c>
      <c r="BE53" s="42">
        <v>0</v>
      </c>
      <c r="BF53" s="42">
        <v>0</v>
      </c>
      <c r="BG53" s="42">
        <v>0</v>
      </c>
      <c r="BH53" s="42">
        <v>0</v>
      </c>
      <c r="BI53" s="42">
        <v>0</v>
      </c>
      <c r="BJ53" s="42">
        <v>0</v>
      </c>
      <c r="BK53" s="42">
        <v>0</v>
      </c>
      <c r="BL53" s="42">
        <v>0</v>
      </c>
      <c r="BM53" s="42">
        <v>0</v>
      </c>
      <c r="BN53" s="42">
        <v>0</v>
      </c>
      <c r="BO53" s="42">
        <v>0</v>
      </c>
      <c r="BP53" s="42">
        <v>0</v>
      </c>
      <c r="BQ53" s="42">
        <v>0</v>
      </c>
      <c r="BR53" s="42">
        <v>0</v>
      </c>
      <c r="BS53" s="42">
        <v>0</v>
      </c>
      <c r="BT53" s="42">
        <v>0</v>
      </c>
      <c r="BU53" s="42">
        <v>0</v>
      </c>
      <c r="BV53" s="42">
        <v>0</v>
      </c>
      <c r="BW53" s="42">
        <v>0</v>
      </c>
      <c r="BX53" s="42">
        <v>0</v>
      </c>
      <c r="BY53" s="42">
        <v>0</v>
      </c>
      <c r="BZ53" s="42">
        <v>0</v>
      </c>
      <c r="CA53" s="42">
        <v>0</v>
      </c>
      <c r="CB53" s="42">
        <v>0</v>
      </c>
      <c r="CC53" s="42">
        <v>0</v>
      </c>
      <c r="CD53" s="42">
        <v>0</v>
      </c>
      <c r="CE53" s="42">
        <v>0</v>
      </c>
      <c r="CF53" s="42">
        <v>0</v>
      </c>
    </row>
    <row r="54" spans="1:84" x14ac:dyDescent="0.25">
      <c r="A54" s="3" t="s">
        <v>32</v>
      </c>
      <c r="B54" s="3" t="s">
        <v>113</v>
      </c>
      <c r="C54" s="3" t="s">
        <v>117</v>
      </c>
      <c r="D54" s="42">
        <v>0</v>
      </c>
      <c r="E54" s="42">
        <v>0</v>
      </c>
      <c r="F54" s="42">
        <v>0</v>
      </c>
      <c r="G54" s="42">
        <v>0</v>
      </c>
      <c r="H54" s="42">
        <v>0</v>
      </c>
      <c r="I54" s="42">
        <v>0</v>
      </c>
      <c r="J54" s="42">
        <v>0</v>
      </c>
      <c r="K54" s="42">
        <v>0</v>
      </c>
      <c r="L54" s="42">
        <v>0</v>
      </c>
      <c r="M54" s="42">
        <v>0</v>
      </c>
      <c r="N54" s="42">
        <v>0</v>
      </c>
      <c r="O54" s="42">
        <v>0</v>
      </c>
      <c r="P54" s="42">
        <v>0</v>
      </c>
      <c r="Q54" s="42">
        <v>0</v>
      </c>
      <c r="R54" s="42">
        <v>0</v>
      </c>
      <c r="S54" s="42">
        <v>0</v>
      </c>
      <c r="T54" s="42">
        <v>0</v>
      </c>
      <c r="U54" s="42">
        <v>0</v>
      </c>
      <c r="V54" s="42">
        <v>0</v>
      </c>
      <c r="W54" s="42">
        <v>0</v>
      </c>
      <c r="X54" s="42">
        <v>0</v>
      </c>
      <c r="Y54" s="42">
        <v>0</v>
      </c>
      <c r="Z54" s="42">
        <v>0</v>
      </c>
      <c r="AA54" s="42">
        <v>0</v>
      </c>
      <c r="AB54" s="42">
        <v>0</v>
      </c>
      <c r="AC54" s="42">
        <v>0</v>
      </c>
      <c r="AD54" s="42">
        <v>0</v>
      </c>
      <c r="AE54" s="42">
        <v>0</v>
      </c>
      <c r="AF54" s="42">
        <v>0</v>
      </c>
      <c r="AG54" s="42">
        <v>0</v>
      </c>
      <c r="AH54" s="42">
        <v>0</v>
      </c>
      <c r="AI54" s="42">
        <v>0</v>
      </c>
      <c r="AJ54" s="42">
        <v>0</v>
      </c>
      <c r="AK54" s="42">
        <v>0</v>
      </c>
      <c r="AL54" s="42">
        <v>0</v>
      </c>
      <c r="AM54" s="42">
        <v>0</v>
      </c>
      <c r="AN54" s="42">
        <v>0</v>
      </c>
      <c r="AO54" s="42">
        <v>0</v>
      </c>
      <c r="AP54" s="42">
        <v>0</v>
      </c>
      <c r="AQ54" s="42">
        <v>0</v>
      </c>
      <c r="AR54" s="42">
        <v>0</v>
      </c>
      <c r="AS54" s="42">
        <v>0</v>
      </c>
      <c r="AT54" s="42">
        <v>0</v>
      </c>
      <c r="AU54" s="42">
        <v>0</v>
      </c>
      <c r="AV54" s="42">
        <v>0</v>
      </c>
      <c r="AW54" s="42">
        <v>0</v>
      </c>
      <c r="AX54" s="42">
        <v>0</v>
      </c>
      <c r="AY54" s="42">
        <v>0</v>
      </c>
      <c r="AZ54" s="42">
        <v>0</v>
      </c>
      <c r="BA54" s="42">
        <v>0</v>
      </c>
      <c r="BB54" s="42">
        <v>0</v>
      </c>
      <c r="BC54" s="42">
        <v>0</v>
      </c>
      <c r="BD54" s="42">
        <v>0</v>
      </c>
      <c r="BE54" s="42">
        <v>0</v>
      </c>
      <c r="BF54" s="42">
        <v>0</v>
      </c>
      <c r="BG54" s="42">
        <v>0</v>
      </c>
      <c r="BH54" s="42">
        <v>0</v>
      </c>
      <c r="BI54" s="42">
        <v>0</v>
      </c>
      <c r="BJ54" s="42">
        <v>0</v>
      </c>
      <c r="BK54" s="42">
        <v>0</v>
      </c>
      <c r="BL54" s="42">
        <v>0</v>
      </c>
      <c r="BM54" s="42">
        <v>0</v>
      </c>
      <c r="BN54" s="42">
        <v>0</v>
      </c>
      <c r="BO54" s="42">
        <v>0</v>
      </c>
      <c r="BP54" s="42">
        <v>0</v>
      </c>
      <c r="BQ54" s="42">
        <v>0</v>
      </c>
      <c r="BR54" s="42">
        <v>0</v>
      </c>
      <c r="BS54" s="42">
        <v>0</v>
      </c>
      <c r="BT54" s="42">
        <v>0</v>
      </c>
      <c r="BU54" s="42">
        <v>0</v>
      </c>
      <c r="BV54" s="42">
        <v>0</v>
      </c>
      <c r="BW54" s="42">
        <v>0</v>
      </c>
      <c r="BX54" s="42">
        <v>0</v>
      </c>
      <c r="BY54" s="42">
        <v>0</v>
      </c>
      <c r="BZ54" s="42">
        <v>0</v>
      </c>
      <c r="CA54" s="42">
        <v>0</v>
      </c>
      <c r="CB54" s="42">
        <v>0</v>
      </c>
      <c r="CC54" s="42">
        <v>0</v>
      </c>
      <c r="CD54" s="42">
        <v>0</v>
      </c>
      <c r="CE54" s="42">
        <v>0</v>
      </c>
      <c r="CF54" s="42">
        <v>0</v>
      </c>
    </row>
    <row r="55" spans="1:84" x14ac:dyDescent="0.25">
      <c r="A55" s="3" t="s">
        <v>32</v>
      </c>
      <c r="B55" s="3" t="s">
        <v>113</v>
      </c>
      <c r="C55" s="3" t="s">
        <v>121</v>
      </c>
      <c r="D55" s="42">
        <v>0</v>
      </c>
      <c r="E55" s="42">
        <v>0</v>
      </c>
      <c r="F55" s="42">
        <v>0</v>
      </c>
      <c r="G55" s="42">
        <v>0</v>
      </c>
      <c r="H55" s="42">
        <v>0</v>
      </c>
      <c r="I55" s="42">
        <v>0</v>
      </c>
      <c r="J55" s="42">
        <v>0</v>
      </c>
      <c r="K55" s="42">
        <v>0</v>
      </c>
      <c r="L55" s="42">
        <v>0</v>
      </c>
      <c r="M55" s="42">
        <v>0</v>
      </c>
      <c r="N55" s="42">
        <v>0</v>
      </c>
      <c r="O55" s="42">
        <v>0</v>
      </c>
      <c r="P55" s="42">
        <v>0</v>
      </c>
      <c r="Q55" s="42">
        <v>0</v>
      </c>
      <c r="R55" s="42">
        <v>0</v>
      </c>
      <c r="S55" s="42">
        <v>0</v>
      </c>
      <c r="T55" s="42">
        <v>0</v>
      </c>
      <c r="U55" s="42">
        <v>0</v>
      </c>
      <c r="V55" s="42">
        <v>0</v>
      </c>
      <c r="W55" s="42">
        <v>0</v>
      </c>
      <c r="X55" s="42">
        <v>0</v>
      </c>
      <c r="Y55" s="42">
        <v>0</v>
      </c>
      <c r="Z55" s="42">
        <v>0</v>
      </c>
      <c r="AA55" s="42">
        <v>0</v>
      </c>
      <c r="AB55" s="42">
        <v>0</v>
      </c>
      <c r="AC55" s="42">
        <v>0</v>
      </c>
      <c r="AD55" s="42">
        <v>0</v>
      </c>
      <c r="AE55" s="42">
        <v>0</v>
      </c>
      <c r="AF55" s="42">
        <v>0</v>
      </c>
      <c r="AG55" s="42">
        <v>0</v>
      </c>
      <c r="AH55" s="42">
        <v>0</v>
      </c>
      <c r="AI55" s="42">
        <v>0</v>
      </c>
      <c r="AJ55" s="42">
        <v>0</v>
      </c>
      <c r="AK55" s="42">
        <v>0</v>
      </c>
      <c r="AL55" s="42">
        <v>0</v>
      </c>
      <c r="AM55" s="42">
        <v>0</v>
      </c>
      <c r="AN55" s="42">
        <v>0</v>
      </c>
      <c r="AO55" s="42">
        <v>0</v>
      </c>
      <c r="AP55" s="42">
        <v>0</v>
      </c>
      <c r="AQ55" s="42">
        <v>0</v>
      </c>
      <c r="AR55" s="42">
        <v>0</v>
      </c>
      <c r="AS55" s="42">
        <v>0</v>
      </c>
      <c r="AT55" s="42">
        <v>0</v>
      </c>
      <c r="AU55" s="42">
        <v>0</v>
      </c>
      <c r="AV55" s="42">
        <v>0</v>
      </c>
      <c r="AW55" s="42">
        <v>0</v>
      </c>
      <c r="AX55" s="42">
        <v>0</v>
      </c>
      <c r="AY55" s="42">
        <v>0</v>
      </c>
      <c r="AZ55" s="42">
        <v>0</v>
      </c>
      <c r="BA55" s="42">
        <v>0</v>
      </c>
      <c r="BB55" s="42">
        <v>0</v>
      </c>
      <c r="BC55" s="42">
        <v>0</v>
      </c>
      <c r="BD55" s="42">
        <v>0</v>
      </c>
      <c r="BE55" s="42">
        <v>0</v>
      </c>
      <c r="BF55" s="42">
        <v>0</v>
      </c>
      <c r="BG55" s="42">
        <v>0</v>
      </c>
      <c r="BH55" s="42">
        <v>0</v>
      </c>
      <c r="BI55" s="42">
        <v>0</v>
      </c>
      <c r="BJ55" s="42">
        <v>0</v>
      </c>
      <c r="BK55" s="42">
        <v>0</v>
      </c>
      <c r="BL55" s="42">
        <v>0</v>
      </c>
      <c r="BM55" s="42">
        <v>0</v>
      </c>
      <c r="BN55" s="42">
        <v>0</v>
      </c>
      <c r="BO55" s="42">
        <v>0</v>
      </c>
      <c r="BP55" s="42">
        <v>0</v>
      </c>
      <c r="BQ55" s="42">
        <v>0</v>
      </c>
      <c r="BR55" s="42">
        <v>0</v>
      </c>
      <c r="BS55" s="42">
        <v>0</v>
      </c>
      <c r="BT55" s="42">
        <v>0</v>
      </c>
      <c r="BU55" s="42">
        <v>0</v>
      </c>
      <c r="BV55" s="42">
        <v>0</v>
      </c>
      <c r="BW55" s="42">
        <v>0</v>
      </c>
      <c r="BX55" s="42">
        <v>0</v>
      </c>
      <c r="BY55" s="42">
        <v>0</v>
      </c>
      <c r="BZ55" s="42">
        <v>0</v>
      </c>
      <c r="CA55" s="42">
        <v>0</v>
      </c>
      <c r="CB55" s="42">
        <v>0</v>
      </c>
      <c r="CC55" s="42">
        <v>0</v>
      </c>
      <c r="CD55" s="42">
        <v>0</v>
      </c>
      <c r="CE55" s="42">
        <v>0</v>
      </c>
      <c r="CF55" s="42">
        <v>0</v>
      </c>
    </row>
    <row r="56" spans="1:84" x14ac:dyDescent="0.25">
      <c r="A56" s="3" t="s">
        <v>32</v>
      </c>
      <c r="B56" s="3" t="s">
        <v>113</v>
      </c>
      <c r="C56" s="3" t="s">
        <v>118</v>
      </c>
      <c r="D56" s="42">
        <v>0</v>
      </c>
      <c r="E56" s="42">
        <v>0</v>
      </c>
      <c r="F56" s="42">
        <v>0</v>
      </c>
      <c r="G56" s="42">
        <v>0</v>
      </c>
      <c r="H56" s="42">
        <v>0</v>
      </c>
      <c r="I56" s="42">
        <v>0</v>
      </c>
      <c r="J56" s="42">
        <v>0</v>
      </c>
      <c r="K56" s="42">
        <v>0</v>
      </c>
      <c r="L56" s="42">
        <v>0</v>
      </c>
      <c r="M56" s="42">
        <v>0</v>
      </c>
      <c r="N56" s="42">
        <v>0</v>
      </c>
      <c r="O56" s="42">
        <v>0</v>
      </c>
      <c r="P56" s="42">
        <v>0</v>
      </c>
      <c r="Q56" s="42">
        <v>0</v>
      </c>
      <c r="R56" s="42">
        <v>0</v>
      </c>
      <c r="S56" s="42">
        <v>0</v>
      </c>
      <c r="T56" s="42">
        <v>0</v>
      </c>
      <c r="U56" s="42">
        <v>0</v>
      </c>
      <c r="V56" s="42">
        <v>0</v>
      </c>
      <c r="W56" s="42">
        <v>0</v>
      </c>
      <c r="X56" s="42">
        <v>0</v>
      </c>
      <c r="Y56" s="42">
        <v>0</v>
      </c>
      <c r="Z56" s="42">
        <v>0</v>
      </c>
      <c r="AA56" s="42">
        <v>0</v>
      </c>
      <c r="AB56" s="42">
        <v>0</v>
      </c>
      <c r="AC56" s="42">
        <v>0</v>
      </c>
      <c r="AD56" s="42">
        <v>0</v>
      </c>
      <c r="AE56" s="42">
        <v>0</v>
      </c>
      <c r="AF56" s="42">
        <v>0</v>
      </c>
      <c r="AG56" s="42">
        <v>0</v>
      </c>
      <c r="AH56" s="42">
        <v>0</v>
      </c>
      <c r="AI56" s="42">
        <v>0</v>
      </c>
      <c r="AJ56" s="42">
        <v>0</v>
      </c>
      <c r="AK56" s="42">
        <v>0</v>
      </c>
      <c r="AL56" s="42">
        <v>0</v>
      </c>
      <c r="AM56" s="42">
        <v>0</v>
      </c>
      <c r="AN56" s="42">
        <v>0</v>
      </c>
      <c r="AO56" s="42">
        <v>0</v>
      </c>
      <c r="AP56" s="42">
        <v>0</v>
      </c>
      <c r="AQ56" s="42">
        <v>0</v>
      </c>
      <c r="AR56" s="42">
        <v>0</v>
      </c>
      <c r="AS56" s="42">
        <v>0</v>
      </c>
      <c r="AT56" s="42">
        <v>0</v>
      </c>
      <c r="AU56" s="42">
        <v>0</v>
      </c>
      <c r="AV56" s="42">
        <v>0</v>
      </c>
      <c r="AW56" s="42">
        <v>0</v>
      </c>
      <c r="AX56" s="42">
        <v>0</v>
      </c>
      <c r="AY56" s="42">
        <v>0</v>
      </c>
      <c r="AZ56" s="42">
        <v>0</v>
      </c>
      <c r="BA56" s="42">
        <v>0</v>
      </c>
      <c r="BB56" s="42">
        <v>0</v>
      </c>
      <c r="BC56" s="42">
        <v>0</v>
      </c>
      <c r="BD56" s="42">
        <v>0</v>
      </c>
      <c r="BE56" s="42">
        <v>0</v>
      </c>
      <c r="BF56" s="42">
        <v>0</v>
      </c>
      <c r="BG56" s="42">
        <v>0</v>
      </c>
      <c r="BH56" s="42">
        <v>0</v>
      </c>
      <c r="BI56" s="42">
        <v>0</v>
      </c>
      <c r="BJ56" s="42">
        <v>0</v>
      </c>
      <c r="BK56" s="42">
        <v>0</v>
      </c>
      <c r="BL56" s="42">
        <v>0</v>
      </c>
      <c r="BM56" s="42">
        <v>0</v>
      </c>
      <c r="BN56" s="42">
        <v>0</v>
      </c>
      <c r="BO56" s="42">
        <v>0</v>
      </c>
      <c r="BP56" s="42">
        <v>0</v>
      </c>
      <c r="BQ56" s="42">
        <v>0</v>
      </c>
      <c r="BR56" s="42">
        <v>0</v>
      </c>
      <c r="BS56" s="42">
        <v>0</v>
      </c>
      <c r="BT56" s="42">
        <v>0</v>
      </c>
      <c r="BU56" s="42">
        <v>0</v>
      </c>
      <c r="BV56" s="42">
        <v>0</v>
      </c>
      <c r="BW56" s="42">
        <v>0</v>
      </c>
      <c r="BX56" s="42">
        <v>0</v>
      </c>
      <c r="BY56" s="42">
        <v>0</v>
      </c>
      <c r="BZ56" s="42">
        <v>0</v>
      </c>
      <c r="CA56" s="42">
        <v>0</v>
      </c>
      <c r="CB56" s="42">
        <v>0</v>
      </c>
      <c r="CC56" s="42">
        <v>0</v>
      </c>
      <c r="CD56" s="42">
        <v>0</v>
      </c>
      <c r="CE56" s="42">
        <v>0</v>
      </c>
      <c r="CF56" s="42">
        <v>0</v>
      </c>
    </row>
    <row r="57" spans="1:84" x14ac:dyDescent="0.25">
      <c r="A57" s="3" t="s">
        <v>32</v>
      </c>
      <c r="B57" s="3" t="s">
        <v>113</v>
      </c>
      <c r="C57" s="3" t="s">
        <v>119</v>
      </c>
      <c r="D57" s="42">
        <v>0</v>
      </c>
      <c r="E57" s="42">
        <v>0</v>
      </c>
      <c r="F57" s="42">
        <v>0</v>
      </c>
      <c r="G57" s="42">
        <v>0</v>
      </c>
      <c r="H57" s="42">
        <v>0</v>
      </c>
      <c r="I57" s="42">
        <v>0</v>
      </c>
      <c r="J57" s="42">
        <v>0</v>
      </c>
      <c r="K57" s="42">
        <v>0</v>
      </c>
      <c r="L57" s="42">
        <v>0</v>
      </c>
      <c r="M57" s="42">
        <v>0</v>
      </c>
      <c r="N57" s="42">
        <v>0</v>
      </c>
      <c r="O57" s="42">
        <v>0</v>
      </c>
      <c r="P57" s="42">
        <v>0</v>
      </c>
      <c r="Q57" s="42">
        <v>0</v>
      </c>
      <c r="R57" s="42">
        <v>0</v>
      </c>
      <c r="S57" s="42">
        <v>0</v>
      </c>
      <c r="T57" s="42">
        <v>0</v>
      </c>
      <c r="U57" s="42">
        <v>0</v>
      </c>
      <c r="V57" s="42">
        <v>0</v>
      </c>
      <c r="W57" s="42">
        <v>0</v>
      </c>
      <c r="X57" s="42">
        <v>0</v>
      </c>
      <c r="Y57" s="42">
        <v>0</v>
      </c>
      <c r="Z57" s="42">
        <v>0</v>
      </c>
      <c r="AA57" s="42">
        <v>0</v>
      </c>
      <c r="AB57" s="42">
        <v>0</v>
      </c>
      <c r="AC57" s="42">
        <v>0</v>
      </c>
      <c r="AD57" s="42">
        <v>0</v>
      </c>
      <c r="AE57" s="42">
        <v>0</v>
      </c>
      <c r="AF57" s="42">
        <v>0</v>
      </c>
      <c r="AG57" s="42">
        <v>0</v>
      </c>
      <c r="AH57" s="42">
        <v>0</v>
      </c>
      <c r="AI57" s="42">
        <v>0</v>
      </c>
      <c r="AJ57" s="42">
        <v>0</v>
      </c>
      <c r="AK57" s="42">
        <v>0</v>
      </c>
      <c r="AL57" s="42">
        <v>0</v>
      </c>
      <c r="AM57" s="42">
        <v>0</v>
      </c>
      <c r="AN57" s="42">
        <v>0</v>
      </c>
      <c r="AO57" s="42">
        <v>0</v>
      </c>
      <c r="AP57" s="42">
        <v>0</v>
      </c>
      <c r="AQ57" s="42">
        <v>0</v>
      </c>
      <c r="AR57" s="42">
        <v>0</v>
      </c>
      <c r="AS57" s="42">
        <v>0</v>
      </c>
      <c r="AT57" s="42">
        <v>0</v>
      </c>
      <c r="AU57" s="42">
        <v>0</v>
      </c>
      <c r="AV57" s="42">
        <v>0</v>
      </c>
      <c r="AW57" s="42">
        <v>0</v>
      </c>
      <c r="AX57" s="42">
        <v>0</v>
      </c>
      <c r="AY57" s="42">
        <v>0</v>
      </c>
      <c r="AZ57" s="42">
        <v>0</v>
      </c>
      <c r="BA57" s="42">
        <v>0</v>
      </c>
      <c r="BB57" s="42">
        <v>0</v>
      </c>
      <c r="BC57" s="42">
        <v>0</v>
      </c>
      <c r="BD57" s="42">
        <v>0</v>
      </c>
      <c r="BE57" s="42">
        <v>0</v>
      </c>
      <c r="BF57" s="42">
        <v>0</v>
      </c>
      <c r="BG57" s="42">
        <v>0</v>
      </c>
      <c r="BH57" s="42">
        <v>0</v>
      </c>
      <c r="BI57" s="42">
        <v>0</v>
      </c>
      <c r="BJ57" s="42">
        <v>0</v>
      </c>
      <c r="BK57" s="42">
        <v>0</v>
      </c>
      <c r="BL57" s="42">
        <v>0</v>
      </c>
      <c r="BM57" s="42">
        <v>0</v>
      </c>
      <c r="BN57" s="42">
        <v>0</v>
      </c>
      <c r="BO57" s="42">
        <v>0</v>
      </c>
      <c r="BP57" s="42">
        <v>0</v>
      </c>
      <c r="BQ57" s="42">
        <v>0</v>
      </c>
      <c r="BR57" s="42">
        <v>0</v>
      </c>
      <c r="BS57" s="42">
        <v>0</v>
      </c>
      <c r="BT57" s="42">
        <v>0</v>
      </c>
      <c r="BU57" s="42">
        <v>0</v>
      </c>
      <c r="BV57" s="42">
        <v>0</v>
      </c>
      <c r="BW57" s="42">
        <v>0</v>
      </c>
      <c r="BX57" s="42">
        <v>0</v>
      </c>
      <c r="BY57" s="42">
        <v>0</v>
      </c>
      <c r="BZ57" s="42">
        <v>0</v>
      </c>
      <c r="CA57" s="42">
        <v>0</v>
      </c>
      <c r="CB57" s="42">
        <v>0</v>
      </c>
      <c r="CC57" s="42">
        <v>0</v>
      </c>
      <c r="CD57" s="42">
        <v>0</v>
      </c>
      <c r="CE57" s="42">
        <v>0</v>
      </c>
      <c r="CF57" s="42">
        <v>0</v>
      </c>
    </row>
    <row r="58" spans="1:84" x14ac:dyDescent="0.25">
      <c r="A58" s="3" t="s">
        <v>32</v>
      </c>
      <c r="B58" s="3" t="s">
        <v>113</v>
      </c>
      <c r="C58" s="3" t="s">
        <v>120</v>
      </c>
      <c r="D58" s="42">
        <v>0</v>
      </c>
      <c r="E58" s="42">
        <v>0</v>
      </c>
      <c r="F58" s="42">
        <v>0</v>
      </c>
      <c r="G58" s="42">
        <v>0</v>
      </c>
      <c r="H58" s="42">
        <v>0</v>
      </c>
      <c r="I58" s="42">
        <v>0</v>
      </c>
      <c r="J58" s="42">
        <v>0</v>
      </c>
      <c r="K58" s="42">
        <v>0</v>
      </c>
      <c r="L58" s="42">
        <v>0</v>
      </c>
      <c r="M58" s="42">
        <v>0</v>
      </c>
      <c r="N58" s="42">
        <v>0</v>
      </c>
      <c r="O58" s="42">
        <v>0</v>
      </c>
      <c r="P58" s="42">
        <v>0</v>
      </c>
      <c r="Q58" s="42">
        <v>0</v>
      </c>
      <c r="R58" s="42">
        <v>0</v>
      </c>
      <c r="S58" s="42">
        <v>0</v>
      </c>
      <c r="T58" s="42">
        <v>0</v>
      </c>
      <c r="U58" s="42">
        <v>0</v>
      </c>
      <c r="V58" s="42">
        <v>0</v>
      </c>
      <c r="W58" s="42">
        <v>0</v>
      </c>
      <c r="X58" s="42">
        <v>0</v>
      </c>
      <c r="Y58" s="42">
        <v>0</v>
      </c>
      <c r="Z58" s="42">
        <v>0</v>
      </c>
      <c r="AA58" s="42">
        <v>0</v>
      </c>
      <c r="AB58" s="42">
        <v>0</v>
      </c>
      <c r="AC58" s="42">
        <v>0</v>
      </c>
      <c r="AD58" s="42">
        <v>0</v>
      </c>
      <c r="AE58" s="42">
        <v>0</v>
      </c>
      <c r="AF58" s="42">
        <v>0</v>
      </c>
      <c r="AG58" s="42">
        <v>0</v>
      </c>
      <c r="AH58" s="42">
        <v>0</v>
      </c>
      <c r="AI58" s="42">
        <v>0</v>
      </c>
      <c r="AJ58" s="42">
        <v>0</v>
      </c>
      <c r="AK58" s="42">
        <v>0</v>
      </c>
      <c r="AL58" s="42">
        <v>0</v>
      </c>
      <c r="AM58" s="42">
        <v>0</v>
      </c>
      <c r="AN58" s="42">
        <v>0</v>
      </c>
      <c r="AO58" s="42">
        <v>0</v>
      </c>
      <c r="AP58" s="42">
        <v>0</v>
      </c>
      <c r="AQ58" s="42">
        <v>0</v>
      </c>
      <c r="AR58" s="42">
        <v>0</v>
      </c>
      <c r="AS58" s="42">
        <v>0</v>
      </c>
      <c r="AT58" s="42">
        <v>0</v>
      </c>
      <c r="AU58" s="42">
        <v>0</v>
      </c>
      <c r="AV58" s="42">
        <v>0</v>
      </c>
      <c r="AW58" s="42">
        <v>0</v>
      </c>
      <c r="AX58" s="42">
        <v>0</v>
      </c>
      <c r="AY58" s="42">
        <v>0</v>
      </c>
      <c r="AZ58" s="42">
        <v>0</v>
      </c>
      <c r="BA58" s="42">
        <v>0</v>
      </c>
      <c r="BB58" s="42">
        <v>0</v>
      </c>
      <c r="BC58" s="42">
        <v>0</v>
      </c>
      <c r="BD58" s="42">
        <v>0</v>
      </c>
      <c r="BE58" s="42">
        <v>0</v>
      </c>
      <c r="BF58" s="42">
        <v>0</v>
      </c>
      <c r="BG58" s="42">
        <v>0</v>
      </c>
      <c r="BH58" s="42">
        <v>0</v>
      </c>
      <c r="BI58" s="42">
        <v>0</v>
      </c>
      <c r="BJ58" s="42">
        <v>0</v>
      </c>
      <c r="BK58" s="42">
        <v>0</v>
      </c>
      <c r="BL58" s="42">
        <v>0</v>
      </c>
      <c r="BM58" s="42">
        <v>0</v>
      </c>
      <c r="BN58" s="42">
        <v>0</v>
      </c>
      <c r="BO58" s="42">
        <v>0</v>
      </c>
      <c r="BP58" s="42">
        <v>0</v>
      </c>
      <c r="BQ58" s="42">
        <v>0</v>
      </c>
      <c r="BR58" s="42">
        <v>0</v>
      </c>
      <c r="BS58" s="42">
        <v>0</v>
      </c>
      <c r="BT58" s="42">
        <v>0</v>
      </c>
      <c r="BU58" s="42">
        <v>0</v>
      </c>
      <c r="BV58" s="42">
        <v>0</v>
      </c>
      <c r="BW58" s="42">
        <v>0</v>
      </c>
      <c r="BX58" s="42">
        <v>0</v>
      </c>
      <c r="BY58" s="42">
        <v>0</v>
      </c>
      <c r="BZ58" s="42">
        <v>0</v>
      </c>
      <c r="CA58" s="42">
        <v>0</v>
      </c>
      <c r="CB58" s="42">
        <v>0</v>
      </c>
      <c r="CC58" s="42">
        <v>0</v>
      </c>
      <c r="CD58" s="42">
        <v>0</v>
      </c>
      <c r="CE58" s="42">
        <v>0</v>
      </c>
      <c r="CF58" s="42">
        <v>0</v>
      </c>
    </row>
    <row r="59" spans="1:84" x14ac:dyDescent="0.25">
      <c r="A59" s="3" t="s">
        <v>32</v>
      </c>
      <c r="B59" s="3" t="s">
        <v>114</v>
      </c>
      <c r="C59" s="3" t="s">
        <v>122</v>
      </c>
      <c r="D59" s="42">
        <v>0</v>
      </c>
      <c r="E59" s="42">
        <v>0</v>
      </c>
      <c r="F59" s="42">
        <v>0</v>
      </c>
      <c r="G59" s="42">
        <v>0</v>
      </c>
      <c r="H59" s="42">
        <v>0</v>
      </c>
      <c r="I59" s="42">
        <v>0</v>
      </c>
      <c r="J59" s="42">
        <v>0</v>
      </c>
      <c r="K59" s="42">
        <v>0</v>
      </c>
      <c r="L59" s="42">
        <v>0</v>
      </c>
      <c r="M59" s="42">
        <v>0</v>
      </c>
      <c r="N59" s="42">
        <v>0</v>
      </c>
      <c r="O59" s="42">
        <v>0</v>
      </c>
      <c r="P59" s="42">
        <v>0</v>
      </c>
      <c r="Q59" s="42">
        <v>0</v>
      </c>
      <c r="R59" s="42">
        <v>0</v>
      </c>
      <c r="S59" s="42">
        <v>0</v>
      </c>
      <c r="T59" s="42">
        <v>0</v>
      </c>
      <c r="U59" s="42">
        <v>0</v>
      </c>
      <c r="V59" s="42">
        <v>0</v>
      </c>
      <c r="W59" s="42">
        <v>0</v>
      </c>
      <c r="X59" s="42">
        <v>0</v>
      </c>
      <c r="Y59" s="42">
        <v>0</v>
      </c>
      <c r="Z59" s="42">
        <v>0</v>
      </c>
      <c r="AA59" s="42">
        <v>0</v>
      </c>
      <c r="AB59" s="42">
        <v>0</v>
      </c>
      <c r="AC59" s="42">
        <v>0</v>
      </c>
      <c r="AD59" s="42">
        <v>0</v>
      </c>
      <c r="AE59" s="42">
        <v>0</v>
      </c>
      <c r="AF59" s="42">
        <v>0</v>
      </c>
      <c r="AG59" s="42">
        <v>0</v>
      </c>
      <c r="AH59" s="42">
        <v>0</v>
      </c>
      <c r="AI59" s="42">
        <v>0</v>
      </c>
      <c r="AJ59" s="42">
        <v>0</v>
      </c>
      <c r="AK59" s="42">
        <v>0</v>
      </c>
      <c r="AL59" s="42">
        <v>0</v>
      </c>
      <c r="AM59" s="42">
        <v>0</v>
      </c>
      <c r="AN59" s="42">
        <v>0</v>
      </c>
      <c r="AO59" s="42">
        <v>0</v>
      </c>
      <c r="AP59" s="42">
        <v>0</v>
      </c>
      <c r="AQ59" s="42">
        <v>0</v>
      </c>
      <c r="AR59" s="42">
        <v>0</v>
      </c>
      <c r="AS59" s="42">
        <v>0</v>
      </c>
      <c r="AT59" s="42">
        <v>0</v>
      </c>
      <c r="AU59" s="42">
        <v>0</v>
      </c>
      <c r="AV59" s="42">
        <v>0</v>
      </c>
      <c r="AW59" s="42">
        <v>0</v>
      </c>
      <c r="AX59" s="42">
        <v>0</v>
      </c>
      <c r="AY59" s="42">
        <v>0</v>
      </c>
      <c r="AZ59" s="42">
        <v>0</v>
      </c>
      <c r="BA59" s="42">
        <v>0</v>
      </c>
      <c r="BB59" s="42">
        <v>0</v>
      </c>
      <c r="BC59" s="42">
        <v>0</v>
      </c>
      <c r="BD59" s="42">
        <v>0</v>
      </c>
      <c r="BE59" s="42">
        <v>0</v>
      </c>
      <c r="BF59" s="42">
        <v>0</v>
      </c>
      <c r="BG59" s="42">
        <v>0</v>
      </c>
      <c r="BH59" s="42">
        <v>0</v>
      </c>
      <c r="BI59" s="42">
        <v>0</v>
      </c>
      <c r="BJ59" s="42">
        <v>0</v>
      </c>
      <c r="BK59" s="42">
        <v>0</v>
      </c>
      <c r="BL59" s="42">
        <v>0</v>
      </c>
      <c r="BM59" s="42">
        <v>0</v>
      </c>
      <c r="BN59" s="42">
        <v>0</v>
      </c>
      <c r="BO59" s="42">
        <v>0</v>
      </c>
      <c r="BP59" s="42">
        <v>0</v>
      </c>
      <c r="BQ59" s="42">
        <v>0</v>
      </c>
      <c r="BR59" s="42">
        <v>0</v>
      </c>
      <c r="BS59" s="42">
        <v>0</v>
      </c>
      <c r="BT59" s="42">
        <v>0</v>
      </c>
      <c r="BU59" s="42">
        <v>0</v>
      </c>
      <c r="BV59" s="42">
        <v>0</v>
      </c>
      <c r="BW59" s="42">
        <v>0</v>
      </c>
      <c r="BX59" s="42">
        <v>0</v>
      </c>
      <c r="BY59" s="42">
        <v>0</v>
      </c>
      <c r="BZ59" s="42">
        <v>0</v>
      </c>
      <c r="CA59" s="42">
        <v>0</v>
      </c>
      <c r="CB59" s="42">
        <v>0</v>
      </c>
      <c r="CC59" s="42">
        <v>0</v>
      </c>
      <c r="CD59" s="42">
        <v>0</v>
      </c>
      <c r="CE59" s="42">
        <v>0</v>
      </c>
      <c r="CF59" s="42">
        <v>0</v>
      </c>
    </row>
    <row r="60" spans="1:84" x14ac:dyDescent="0.25">
      <c r="A60" s="3" t="s">
        <v>32</v>
      </c>
      <c r="B60" s="3" t="s">
        <v>114</v>
      </c>
      <c r="C60" s="3" t="s">
        <v>116</v>
      </c>
      <c r="D60" s="42">
        <v>0</v>
      </c>
      <c r="E60" s="42">
        <v>0</v>
      </c>
      <c r="F60" s="42">
        <v>0</v>
      </c>
      <c r="G60" s="42">
        <v>0</v>
      </c>
      <c r="H60" s="42">
        <v>0</v>
      </c>
      <c r="I60" s="42">
        <v>0</v>
      </c>
      <c r="J60" s="42">
        <v>0</v>
      </c>
      <c r="K60" s="42">
        <v>0</v>
      </c>
      <c r="L60" s="42">
        <v>0</v>
      </c>
      <c r="M60" s="42">
        <v>0</v>
      </c>
      <c r="N60" s="42">
        <v>0</v>
      </c>
      <c r="O60" s="42">
        <v>0</v>
      </c>
      <c r="P60" s="42">
        <v>0</v>
      </c>
      <c r="Q60" s="42">
        <v>0</v>
      </c>
      <c r="R60" s="42">
        <v>0</v>
      </c>
      <c r="S60" s="42">
        <v>0</v>
      </c>
      <c r="T60" s="42">
        <v>0</v>
      </c>
      <c r="U60" s="42">
        <v>0</v>
      </c>
      <c r="V60" s="42">
        <v>0</v>
      </c>
      <c r="W60" s="42">
        <v>0</v>
      </c>
      <c r="X60" s="42">
        <v>0</v>
      </c>
      <c r="Y60" s="42">
        <v>0</v>
      </c>
      <c r="Z60" s="42">
        <v>0</v>
      </c>
      <c r="AA60" s="42">
        <v>0</v>
      </c>
      <c r="AB60" s="42">
        <v>0</v>
      </c>
      <c r="AC60" s="42">
        <v>0</v>
      </c>
      <c r="AD60" s="42">
        <v>0</v>
      </c>
      <c r="AE60" s="42">
        <v>0</v>
      </c>
      <c r="AF60" s="42">
        <v>0</v>
      </c>
      <c r="AG60" s="42">
        <v>0</v>
      </c>
      <c r="AH60" s="42">
        <v>0</v>
      </c>
      <c r="AI60" s="42">
        <v>0</v>
      </c>
      <c r="AJ60" s="42">
        <v>0</v>
      </c>
      <c r="AK60" s="42">
        <v>0</v>
      </c>
      <c r="AL60" s="42">
        <v>0</v>
      </c>
      <c r="AM60" s="42">
        <v>0</v>
      </c>
      <c r="AN60" s="42">
        <v>0</v>
      </c>
      <c r="AO60" s="42">
        <v>0</v>
      </c>
      <c r="AP60" s="42">
        <v>0</v>
      </c>
      <c r="AQ60" s="42">
        <v>0</v>
      </c>
      <c r="AR60" s="42">
        <v>0</v>
      </c>
      <c r="AS60" s="42">
        <v>0</v>
      </c>
      <c r="AT60" s="42">
        <v>0</v>
      </c>
      <c r="AU60" s="42">
        <v>0</v>
      </c>
      <c r="AV60" s="42">
        <v>0</v>
      </c>
      <c r="AW60" s="42">
        <v>0</v>
      </c>
      <c r="AX60" s="42">
        <v>0</v>
      </c>
      <c r="AY60" s="42">
        <v>0</v>
      </c>
      <c r="AZ60" s="42">
        <v>0</v>
      </c>
      <c r="BA60" s="42">
        <v>0</v>
      </c>
      <c r="BB60" s="42">
        <v>0</v>
      </c>
      <c r="BC60" s="42">
        <v>0</v>
      </c>
      <c r="BD60" s="42">
        <v>0</v>
      </c>
      <c r="BE60" s="42">
        <v>0</v>
      </c>
      <c r="BF60" s="42">
        <v>0</v>
      </c>
      <c r="BG60" s="42">
        <v>0</v>
      </c>
      <c r="BH60" s="42">
        <v>0</v>
      </c>
      <c r="BI60" s="42">
        <v>0</v>
      </c>
      <c r="BJ60" s="42">
        <v>0</v>
      </c>
      <c r="BK60" s="42">
        <v>0</v>
      </c>
      <c r="BL60" s="42">
        <v>0</v>
      </c>
      <c r="BM60" s="42">
        <v>0</v>
      </c>
      <c r="BN60" s="42">
        <v>0</v>
      </c>
      <c r="BO60" s="42">
        <v>0</v>
      </c>
      <c r="BP60" s="42">
        <v>0</v>
      </c>
      <c r="BQ60" s="42">
        <v>0</v>
      </c>
      <c r="BR60" s="42">
        <v>0</v>
      </c>
      <c r="BS60" s="42">
        <v>0</v>
      </c>
      <c r="BT60" s="42">
        <v>0</v>
      </c>
      <c r="BU60" s="42">
        <v>0</v>
      </c>
      <c r="BV60" s="42">
        <v>0</v>
      </c>
      <c r="BW60" s="42">
        <v>0</v>
      </c>
      <c r="BX60" s="42">
        <v>0</v>
      </c>
      <c r="BY60" s="42">
        <v>0</v>
      </c>
      <c r="BZ60" s="42">
        <v>0</v>
      </c>
      <c r="CA60" s="42">
        <v>0</v>
      </c>
      <c r="CB60" s="42">
        <v>0</v>
      </c>
      <c r="CC60" s="42">
        <v>0</v>
      </c>
      <c r="CD60" s="42">
        <v>0</v>
      </c>
      <c r="CE60" s="42">
        <v>0</v>
      </c>
      <c r="CF60" s="42">
        <v>0</v>
      </c>
    </row>
    <row r="61" spans="1:84" x14ac:dyDescent="0.25">
      <c r="A61" s="3" t="s">
        <v>32</v>
      </c>
      <c r="B61" s="3" t="s">
        <v>114</v>
      </c>
      <c r="C61" s="3" t="s">
        <v>117</v>
      </c>
      <c r="D61" s="42">
        <v>0</v>
      </c>
      <c r="E61" s="42">
        <v>0</v>
      </c>
      <c r="F61" s="42">
        <v>0</v>
      </c>
      <c r="G61" s="42">
        <v>0</v>
      </c>
      <c r="H61" s="42">
        <v>0</v>
      </c>
      <c r="I61" s="42">
        <v>0</v>
      </c>
      <c r="J61" s="42">
        <v>0</v>
      </c>
      <c r="K61" s="42">
        <v>0</v>
      </c>
      <c r="L61" s="42">
        <v>0</v>
      </c>
      <c r="M61" s="42">
        <v>0</v>
      </c>
      <c r="N61" s="42">
        <v>0</v>
      </c>
      <c r="O61" s="42">
        <v>0</v>
      </c>
      <c r="P61" s="42">
        <v>0</v>
      </c>
      <c r="Q61" s="42">
        <v>0</v>
      </c>
      <c r="R61" s="42">
        <v>0</v>
      </c>
      <c r="S61" s="42">
        <v>0</v>
      </c>
      <c r="T61" s="42">
        <v>0</v>
      </c>
      <c r="U61" s="42">
        <v>0</v>
      </c>
      <c r="V61" s="42">
        <v>0</v>
      </c>
      <c r="W61" s="42">
        <v>0</v>
      </c>
      <c r="X61" s="42">
        <v>0</v>
      </c>
      <c r="Y61" s="42">
        <v>0</v>
      </c>
      <c r="Z61" s="42">
        <v>0</v>
      </c>
      <c r="AA61" s="42">
        <v>0</v>
      </c>
      <c r="AB61" s="42">
        <v>0</v>
      </c>
      <c r="AC61" s="42">
        <v>0</v>
      </c>
      <c r="AD61" s="42">
        <v>0</v>
      </c>
      <c r="AE61" s="42">
        <v>0</v>
      </c>
      <c r="AF61" s="42">
        <v>0</v>
      </c>
      <c r="AG61" s="42">
        <v>0</v>
      </c>
      <c r="AH61" s="42">
        <v>0</v>
      </c>
      <c r="AI61" s="42">
        <v>0</v>
      </c>
      <c r="AJ61" s="42">
        <v>0</v>
      </c>
      <c r="AK61" s="42">
        <v>0</v>
      </c>
      <c r="AL61" s="42">
        <v>0</v>
      </c>
      <c r="AM61" s="42">
        <v>0</v>
      </c>
      <c r="AN61" s="42">
        <v>0</v>
      </c>
      <c r="AO61" s="42">
        <v>0</v>
      </c>
      <c r="AP61" s="42">
        <v>0</v>
      </c>
      <c r="AQ61" s="42">
        <v>0</v>
      </c>
      <c r="AR61" s="42">
        <v>0</v>
      </c>
      <c r="AS61" s="42">
        <v>0</v>
      </c>
      <c r="AT61" s="42">
        <v>0</v>
      </c>
      <c r="AU61" s="42">
        <v>0</v>
      </c>
      <c r="AV61" s="42">
        <v>0</v>
      </c>
      <c r="AW61" s="42">
        <v>0</v>
      </c>
      <c r="AX61" s="42">
        <v>0</v>
      </c>
      <c r="AY61" s="42">
        <v>0</v>
      </c>
      <c r="AZ61" s="42">
        <v>0</v>
      </c>
      <c r="BA61" s="42">
        <v>0</v>
      </c>
      <c r="BB61" s="42">
        <v>0</v>
      </c>
      <c r="BC61" s="42">
        <v>0</v>
      </c>
      <c r="BD61" s="42">
        <v>0</v>
      </c>
      <c r="BE61" s="42">
        <v>0</v>
      </c>
      <c r="BF61" s="42">
        <v>0</v>
      </c>
      <c r="BG61" s="42">
        <v>0</v>
      </c>
      <c r="BH61" s="42">
        <v>0</v>
      </c>
      <c r="BI61" s="42">
        <v>0</v>
      </c>
      <c r="BJ61" s="42">
        <v>0</v>
      </c>
      <c r="BK61" s="42">
        <v>0</v>
      </c>
      <c r="BL61" s="42">
        <v>0</v>
      </c>
      <c r="BM61" s="42">
        <v>0</v>
      </c>
      <c r="BN61" s="42">
        <v>0</v>
      </c>
      <c r="BO61" s="42">
        <v>0</v>
      </c>
      <c r="BP61" s="42">
        <v>0</v>
      </c>
      <c r="BQ61" s="42">
        <v>0</v>
      </c>
      <c r="BR61" s="42">
        <v>0</v>
      </c>
      <c r="BS61" s="42">
        <v>0</v>
      </c>
      <c r="BT61" s="42">
        <v>0</v>
      </c>
      <c r="BU61" s="42">
        <v>0</v>
      </c>
      <c r="BV61" s="42">
        <v>0</v>
      </c>
      <c r="BW61" s="42">
        <v>0</v>
      </c>
      <c r="BX61" s="42">
        <v>0</v>
      </c>
      <c r="BY61" s="42">
        <v>0</v>
      </c>
      <c r="BZ61" s="42">
        <v>0</v>
      </c>
      <c r="CA61" s="42">
        <v>0</v>
      </c>
      <c r="CB61" s="42">
        <v>0</v>
      </c>
      <c r="CC61" s="42">
        <v>0</v>
      </c>
      <c r="CD61" s="42">
        <v>0</v>
      </c>
      <c r="CE61" s="42">
        <v>0</v>
      </c>
      <c r="CF61" s="42">
        <v>0</v>
      </c>
    </row>
    <row r="62" spans="1:84" x14ac:dyDescent="0.25">
      <c r="A62" s="3" t="s">
        <v>32</v>
      </c>
      <c r="B62" s="3" t="s">
        <v>114</v>
      </c>
      <c r="C62" s="3" t="s">
        <v>121</v>
      </c>
      <c r="D62" s="42">
        <v>0</v>
      </c>
      <c r="E62" s="42">
        <v>0</v>
      </c>
      <c r="F62" s="42">
        <v>0</v>
      </c>
      <c r="G62" s="42">
        <v>0</v>
      </c>
      <c r="H62" s="42">
        <v>0</v>
      </c>
      <c r="I62" s="42">
        <v>0</v>
      </c>
      <c r="J62" s="42">
        <v>0</v>
      </c>
      <c r="K62" s="42">
        <v>0</v>
      </c>
      <c r="L62" s="42">
        <v>0</v>
      </c>
      <c r="M62" s="42">
        <v>0</v>
      </c>
      <c r="N62" s="42">
        <v>0</v>
      </c>
      <c r="O62" s="42">
        <v>0</v>
      </c>
      <c r="P62" s="42">
        <v>0</v>
      </c>
      <c r="Q62" s="42">
        <v>0</v>
      </c>
      <c r="R62" s="42">
        <v>0</v>
      </c>
      <c r="S62" s="42">
        <v>0</v>
      </c>
      <c r="T62" s="42">
        <v>0</v>
      </c>
      <c r="U62" s="42">
        <v>0</v>
      </c>
      <c r="V62" s="42">
        <v>0</v>
      </c>
      <c r="W62" s="42">
        <v>0</v>
      </c>
      <c r="X62" s="42">
        <v>0</v>
      </c>
      <c r="Y62" s="42">
        <v>0</v>
      </c>
      <c r="Z62" s="42">
        <v>0</v>
      </c>
      <c r="AA62" s="42">
        <v>0</v>
      </c>
      <c r="AB62" s="42">
        <v>0</v>
      </c>
      <c r="AC62" s="42">
        <v>0</v>
      </c>
      <c r="AD62" s="42">
        <v>0</v>
      </c>
      <c r="AE62" s="42">
        <v>0</v>
      </c>
      <c r="AF62" s="42">
        <v>0</v>
      </c>
      <c r="AG62" s="42">
        <v>0</v>
      </c>
      <c r="AH62" s="42">
        <v>0</v>
      </c>
      <c r="AI62" s="42">
        <v>0</v>
      </c>
      <c r="AJ62" s="42">
        <v>0</v>
      </c>
      <c r="AK62" s="42">
        <v>0</v>
      </c>
      <c r="AL62" s="42">
        <v>0</v>
      </c>
      <c r="AM62" s="42">
        <v>0</v>
      </c>
      <c r="AN62" s="42">
        <v>0</v>
      </c>
      <c r="AO62" s="42">
        <v>0</v>
      </c>
      <c r="AP62" s="42">
        <v>0</v>
      </c>
      <c r="AQ62" s="42">
        <v>0</v>
      </c>
      <c r="AR62" s="42">
        <v>0</v>
      </c>
      <c r="AS62" s="42">
        <v>0</v>
      </c>
      <c r="AT62" s="42">
        <v>0</v>
      </c>
      <c r="AU62" s="42">
        <v>0</v>
      </c>
      <c r="AV62" s="42">
        <v>0</v>
      </c>
      <c r="AW62" s="42">
        <v>0</v>
      </c>
      <c r="AX62" s="42">
        <v>0</v>
      </c>
      <c r="AY62" s="42">
        <v>0</v>
      </c>
      <c r="AZ62" s="42">
        <v>0</v>
      </c>
      <c r="BA62" s="42">
        <v>0</v>
      </c>
      <c r="BB62" s="42">
        <v>0</v>
      </c>
      <c r="BC62" s="42">
        <v>0</v>
      </c>
      <c r="BD62" s="42">
        <v>0</v>
      </c>
      <c r="BE62" s="42">
        <v>0</v>
      </c>
      <c r="BF62" s="42">
        <v>0</v>
      </c>
      <c r="BG62" s="42">
        <v>0</v>
      </c>
      <c r="BH62" s="42">
        <v>0</v>
      </c>
      <c r="BI62" s="42">
        <v>0</v>
      </c>
      <c r="BJ62" s="42">
        <v>0</v>
      </c>
      <c r="BK62" s="42">
        <v>0</v>
      </c>
      <c r="BL62" s="42">
        <v>0</v>
      </c>
      <c r="BM62" s="42">
        <v>0</v>
      </c>
      <c r="BN62" s="42">
        <v>0</v>
      </c>
      <c r="BO62" s="42">
        <v>0</v>
      </c>
      <c r="BP62" s="42">
        <v>0</v>
      </c>
      <c r="BQ62" s="42">
        <v>0</v>
      </c>
      <c r="BR62" s="42">
        <v>0</v>
      </c>
      <c r="BS62" s="42">
        <v>0</v>
      </c>
      <c r="BT62" s="42">
        <v>0</v>
      </c>
      <c r="BU62" s="42">
        <v>0</v>
      </c>
      <c r="BV62" s="42">
        <v>0</v>
      </c>
      <c r="BW62" s="42">
        <v>0</v>
      </c>
      <c r="BX62" s="42">
        <v>0</v>
      </c>
      <c r="BY62" s="42">
        <v>0</v>
      </c>
      <c r="BZ62" s="42">
        <v>0</v>
      </c>
      <c r="CA62" s="42">
        <v>0</v>
      </c>
      <c r="CB62" s="42">
        <v>0</v>
      </c>
      <c r="CC62" s="42">
        <v>0</v>
      </c>
      <c r="CD62" s="42">
        <v>0</v>
      </c>
      <c r="CE62" s="42">
        <v>0</v>
      </c>
      <c r="CF62" s="42">
        <v>0</v>
      </c>
    </row>
    <row r="63" spans="1:84" x14ac:dyDescent="0.25">
      <c r="A63" s="3" t="s">
        <v>32</v>
      </c>
      <c r="B63" s="3" t="s">
        <v>114</v>
      </c>
      <c r="C63" s="3" t="s">
        <v>118</v>
      </c>
      <c r="D63" s="42">
        <v>0</v>
      </c>
      <c r="E63" s="42">
        <v>0</v>
      </c>
      <c r="F63" s="42">
        <v>0</v>
      </c>
      <c r="G63" s="42">
        <v>0</v>
      </c>
      <c r="H63" s="42">
        <v>0</v>
      </c>
      <c r="I63" s="42">
        <v>0</v>
      </c>
      <c r="J63" s="42">
        <v>0</v>
      </c>
      <c r="K63" s="42">
        <v>0</v>
      </c>
      <c r="L63" s="42">
        <v>0</v>
      </c>
      <c r="M63" s="42">
        <v>0</v>
      </c>
      <c r="N63" s="42">
        <v>0</v>
      </c>
      <c r="O63" s="42">
        <v>0</v>
      </c>
      <c r="P63" s="42">
        <v>0</v>
      </c>
      <c r="Q63" s="42">
        <v>0</v>
      </c>
      <c r="R63" s="42">
        <v>0</v>
      </c>
      <c r="S63" s="42">
        <v>0</v>
      </c>
      <c r="T63" s="42">
        <v>0</v>
      </c>
      <c r="U63" s="42">
        <v>0</v>
      </c>
      <c r="V63" s="42">
        <v>0</v>
      </c>
      <c r="W63" s="42">
        <v>0</v>
      </c>
      <c r="X63" s="42">
        <v>0</v>
      </c>
      <c r="Y63" s="42">
        <v>0</v>
      </c>
      <c r="Z63" s="42">
        <v>0</v>
      </c>
      <c r="AA63" s="42">
        <v>0</v>
      </c>
      <c r="AB63" s="42">
        <v>0</v>
      </c>
      <c r="AC63" s="42">
        <v>0</v>
      </c>
      <c r="AD63" s="42">
        <v>0</v>
      </c>
      <c r="AE63" s="42">
        <v>0</v>
      </c>
      <c r="AF63" s="42">
        <v>0</v>
      </c>
      <c r="AG63" s="42">
        <v>0</v>
      </c>
      <c r="AH63" s="42">
        <v>0</v>
      </c>
      <c r="AI63" s="42">
        <v>0</v>
      </c>
      <c r="AJ63" s="42">
        <v>0</v>
      </c>
      <c r="AK63" s="42">
        <v>0</v>
      </c>
      <c r="AL63" s="42">
        <v>0</v>
      </c>
      <c r="AM63" s="42">
        <v>0</v>
      </c>
      <c r="AN63" s="42">
        <v>0</v>
      </c>
      <c r="AO63" s="42">
        <v>0</v>
      </c>
      <c r="AP63" s="42">
        <v>0</v>
      </c>
      <c r="AQ63" s="42">
        <v>0</v>
      </c>
      <c r="AR63" s="42">
        <v>0</v>
      </c>
      <c r="AS63" s="42">
        <v>0</v>
      </c>
      <c r="AT63" s="42">
        <v>0</v>
      </c>
      <c r="AU63" s="42">
        <v>0</v>
      </c>
      <c r="AV63" s="42">
        <v>0</v>
      </c>
      <c r="AW63" s="42">
        <v>0</v>
      </c>
      <c r="AX63" s="42">
        <v>0</v>
      </c>
      <c r="AY63" s="42">
        <v>0</v>
      </c>
      <c r="AZ63" s="42">
        <v>0</v>
      </c>
      <c r="BA63" s="42">
        <v>0</v>
      </c>
      <c r="BB63" s="42">
        <v>0</v>
      </c>
      <c r="BC63" s="42">
        <v>0</v>
      </c>
      <c r="BD63" s="42">
        <v>0</v>
      </c>
      <c r="BE63" s="42">
        <v>0</v>
      </c>
      <c r="BF63" s="42">
        <v>0</v>
      </c>
      <c r="BG63" s="42">
        <v>0</v>
      </c>
      <c r="BH63" s="42">
        <v>0</v>
      </c>
      <c r="BI63" s="42">
        <v>0</v>
      </c>
      <c r="BJ63" s="42">
        <v>0</v>
      </c>
      <c r="BK63" s="42">
        <v>0</v>
      </c>
      <c r="BL63" s="42">
        <v>0</v>
      </c>
      <c r="BM63" s="42">
        <v>0</v>
      </c>
      <c r="BN63" s="42">
        <v>0</v>
      </c>
      <c r="BO63" s="42">
        <v>0</v>
      </c>
      <c r="BP63" s="42">
        <v>0</v>
      </c>
      <c r="BQ63" s="42">
        <v>0</v>
      </c>
      <c r="BR63" s="42">
        <v>0</v>
      </c>
      <c r="BS63" s="42">
        <v>0</v>
      </c>
      <c r="BT63" s="42">
        <v>0</v>
      </c>
      <c r="BU63" s="42">
        <v>0</v>
      </c>
      <c r="BV63" s="42">
        <v>0</v>
      </c>
      <c r="BW63" s="42">
        <v>0</v>
      </c>
      <c r="BX63" s="42">
        <v>0</v>
      </c>
      <c r="BY63" s="42">
        <v>0</v>
      </c>
      <c r="BZ63" s="42">
        <v>0</v>
      </c>
      <c r="CA63" s="42">
        <v>0</v>
      </c>
      <c r="CB63" s="42">
        <v>0</v>
      </c>
      <c r="CC63" s="42">
        <v>0</v>
      </c>
      <c r="CD63" s="42">
        <v>0</v>
      </c>
      <c r="CE63" s="42">
        <v>0</v>
      </c>
      <c r="CF63" s="42">
        <v>0</v>
      </c>
    </row>
    <row r="64" spans="1:84" x14ac:dyDescent="0.25">
      <c r="A64" s="3" t="s">
        <v>32</v>
      </c>
      <c r="B64" s="3" t="s">
        <v>114</v>
      </c>
      <c r="C64" s="3" t="s">
        <v>119</v>
      </c>
      <c r="D64" s="42">
        <v>0</v>
      </c>
      <c r="E64" s="42">
        <v>0</v>
      </c>
      <c r="F64" s="42">
        <v>0</v>
      </c>
      <c r="G64" s="42">
        <v>0</v>
      </c>
      <c r="H64" s="42">
        <v>0</v>
      </c>
      <c r="I64" s="42">
        <v>0</v>
      </c>
      <c r="J64" s="42">
        <v>0</v>
      </c>
      <c r="K64" s="42">
        <v>0</v>
      </c>
      <c r="L64" s="42">
        <v>0</v>
      </c>
      <c r="M64" s="42">
        <v>0</v>
      </c>
      <c r="N64" s="42">
        <v>0</v>
      </c>
      <c r="O64" s="42">
        <v>0</v>
      </c>
      <c r="P64" s="42">
        <v>0</v>
      </c>
      <c r="Q64" s="42">
        <v>0</v>
      </c>
      <c r="R64" s="42">
        <v>0</v>
      </c>
      <c r="S64" s="42">
        <v>0</v>
      </c>
      <c r="T64" s="42">
        <v>0</v>
      </c>
      <c r="U64" s="42">
        <v>0</v>
      </c>
      <c r="V64" s="42">
        <v>0</v>
      </c>
      <c r="W64" s="42">
        <v>0</v>
      </c>
      <c r="X64" s="42">
        <v>0</v>
      </c>
      <c r="Y64" s="42">
        <v>0</v>
      </c>
      <c r="Z64" s="42">
        <v>0</v>
      </c>
      <c r="AA64" s="42">
        <v>0</v>
      </c>
      <c r="AB64" s="42">
        <v>0</v>
      </c>
      <c r="AC64" s="42">
        <v>0</v>
      </c>
      <c r="AD64" s="42">
        <v>0</v>
      </c>
      <c r="AE64" s="42">
        <v>0</v>
      </c>
      <c r="AF64" s="42">
        <v>0</v>
      </c>
      <c r="AG64" s="42">
        <v>0</v>
      </c>
      <c r="AH64" s="42">
        <v>0</v>
      </c>
      <c r="AI64" s="42">
        <v>0</v>
      </c>
      <c r="AJ64" s="42">
        <v>0</v>
      </c>
      <c r="AK64" s="42">
        <v>0</v>
      </c>
      <c r="AL64" s="42">
        <v>0</v>
      </c>
      <c r="AM64" s="42">
        <v>0</v>
      </c>
      <c r="AN64" s="42">
        <v>0</v>
      </c>
      <c r="AO64" s="42">
        <v>0</v>
      </c>
      <c r="AP64" s="42">
        <v>0</v>
      </c>
      <c r="AQ64" s="42">
        <v>0</v>
      </c>
      <c r="AR64" s="42">
        <v>0</v>
      </c>
      <c r="AS64" s="42">
        <v>0</v>
      </c>
      <c r="AT64" s="42">
        <v>0</v>
      </c>
      <c r="AU64" s="42">
        <v>0</v>
      </c>
      <c r="AV64" s="42">
        <v>0</v>
      </c>
      <c r="AW64" s="42">
        <v>0</v>
      </c>
      <c r="AX64" s="42">
        <v>0</v>
      </c>
      <c r="AY64" s="42">
        <v>0</v>
      </c>
      <c r="AZ64" s="42">
        <v>0</v>
      </c>
      <c r="BA64" s="42">
        <v>0</v>
      </c>
      <c r="BB64" s="42">
        <v>0</v>
      </c>
      <c r="BC64" s="42">
        <v>0</v>
      </c>
      <c r="BD64" s="42">
        <v>0</v>
      </c>
      <c r="BE64" s="42">
        <v>0</v>
      </c>
      <c r="BF64" s="42">
        <v>0</v>
      </c>
      <c r="BG64" s="42">
        <v>0</v>
      </c>
      <c r="BH64" s="42">
        <v>0</v>
      </c>
      <c r="BI64" s="42">
        <v>0</v>
      </c>
      <c r="BJ64" s="42">
        <v>0</v>
      </c>
      <c r="BK64" s="42">
        <v>0</v>
      </c>
      <c r="BL64" s="42">
        <v>0</v>
      </c>
      <c r="BM64" s="42">
        <v>0</v>
      </c>
      <c r="BN64" s="42">
        <v>0</v>
      </c>
      <c r="BO64" s="42">
        <v>0</v>
      </c>
      <c r="BP64" s="42">
        <v>0</v>
      </c>
      <c r="BQ64" s="42">
        <v>0</v>
      </c>
      <c r="BR64" s="42">
        <v>0</v>
      </c>
      <c r="BS64" s="42">
        <v>0</v>
      </c>
      <c r="BT64" s="42">
        <v>0</v>
      </c>
      <c r="BU64" s="42">
        <v>0</v>
      </c>
      <c r="BV64" s="42">
        <v>0</v>
      </c>
      <c r="BW64" s="42">
        <v>0</v>
      </c>
      <c r="BX64" s="42">
        <v>0</v>
      </c>
      <c r="BY64" s="42">
        <v>0</v>
      </c>
      <c r="BZ64" s="42">
        <v>0</v>
      </c>
      <c r="CA64" s="42">
        <v>0</v>
      </c>
      <c r="CB64" s="42">
        <v>0</v>
      </c>
      <c r="CC64" s="42">
        <v>0</v>
      </c>
      <c r="CD64" s="42">
        <v>0</v>
      </c>
      <c r="CE64" s="42">
        <v>0</v>
      </c>
      <c r="CF64" s="42">
        <v>0</v>
      </c>
    </row>
    <row r="65" spans="1:84" x14ac:dyDescent="0.25">
      <c r="A65" s="3" t="s">
        <v>32</v>
      </c>
      <c r="B65" s="3" t="s">
        <v>114</v>
      </c>
      <c r="C65" s="3" t="s">
        <v>120</v>
      </c>
      <c r="D65" s="42">
        <v>0</v>
      </c>
      <c r="E65" s="42">
        <v>0</v>
      </c>
      <c r="F65" s="42">
        <v>0</v>
      </c>
      <c r="G65" s="42">
        <v>0</v>
      </c>
      <c r="H65" s="42">
        <v>0</v>
      </c>
      <c r="I65" s="42">
        <v>0</v>
      </c>
      <c r="J65" s="42">
        <v>0</v>
      </c>
      <c r="K65" s="42">
        <v>0</v>
      </c>
      <c r="L65" s="42">
        <v>0</v>
      </c>
      <c r="M65" s="42">
        <v>0</v>
      </c>
      <c r="N65" s="42">
        <v>0</v>
      </c>
      <c r="O65" s="42">
        <v>0</v>
      </c>
      <c r="P65" s="42">
        <v>0</v>
      </c>
      <c r="Q65" s="42">
        <v>0</v>
      </c>
      <c r="R65" s="42">
        <v>0</v>
      </c>
      <c r="S65" s="42">
        <v>0</v>
      </c>
      <c r="T65" s="42">
        <v>0</v>
      </c>
      <c r="U65" s="42">
        <v>0</v>
      </c>
      <c r="V65" s="42">
        <v>0</v>
      </c>
      <c r="W65" s="42">
        <v>0</v>
      </c>
      <c r="X65" s="42">
        <v>0</v>
      </c>
      <c r="Y65" s="42">
        <v>0</v>
      </c>
      <c r="Z65" s="42">
        <v>0</v>
      </c>
      <c r="AA65" s="42">
        <v>0</v>
      </c>
      <c r="AB65" s="42">
        <v>0</v>
      </c>
      <c r="AC65" s="42">
        <v>0</v>
      </c>
      <c r="AD65" s="42">
        <v>0</v>
      </c>
      <c r="AE65" s="42">
        <v>0</v>
      </c>
      <c r="AF65" s="42">
        <v>0</v>
      </c>
      <c r="AG65" s="42">
        <v>0</v>
      </c>
      <c r="AH65" s="42">
        <v>0</v>
      </c>
      <c r="AI65" s="42">
        <v>0</v>
      </c>
      <c r="AJ65" s="42">
        <v>0</v>
      </c>
      <c r="AK65" s="42">
        <v>0</v>
      </c>
      <c r="AL65" s="42">
        <v>0</v>
      </c>
      <c r="AM65" s="42">
        <v>0</v>
      </c>
      <c r="AN65" s="42">
        <v>0</v>
      </c>
      <c r="AO65" s="42">
        <v>0</v>
      </c>
      <c r="AP65" s="42">
        <v>0</v>
      </c>
      <c r="AQ65" s="42">
        <v>0</v>
      </c>
      <c r="AR65" s="42">
        <v>0</v>
      </c>
      <c r="AS65" s="42">
        <v>0</v>
      </c>
      <c r="AT65" s="42">
        <v>0</v>
      </c>
      <c r="AU65" s="42">
        <v>0</v>
      </c>
      <c r="AV65" s="42">
        <v>0</v>
      </c>
      <c r="AW65" s="42">
        <v>0</v>
      </c>
      <c r="AX65" s="42">
        <v>0</v>
      </c>
      <c r="AY65" s="42">
        <v>0</v>
      </c>
      <c r="AZ65" s="42">
        <v>0</v>
      </c>
      <c r="BA65" s="42">
        <v>0</v>
      </c>
      <c r="BB65" s="42">
        <v>0</v>
      </c>
      <c r="BC65" s="42">
        <v>0</v>
      </c>
      <c r="BD65" s="42">
        <v>0</v>
      </c>
      <c r="BE65" s="42">
        <v>0</v>
      </c>
      <c r="BF65" s="42">
        <v>0</v>
      </c>
      <c r="BG65" s="42">
        <v>0</v>
      </c>
      <c r="BH65" s="42">
        <v>0</v>
      </c>
      <c r="BI65" s="42">
        <v>0</v>
      </c>
      <c r="BJ65" s="42">
        <v>0</v>
      </c>
      <c r="BK65" s="42">
        <v>0</v>
      </c>
      <c r="BL65" s="42">
        <v>0</v>
      </c>
      <c r="BM65" s="42">
        <v>0</v>
      </c>
      <c r="BN65" s="42">
        <v>0</v>
      </c>
      <c r="BO65" s="42">
        <v>0</v>
      </c>
      <c r="BP65" s="42">
        <v>0</v>
      </c>
      <c r="BQ65" s="42">
        <v>0</v>
      </c>
      <c r="BR65" s="42">
        <v>0</v>
      </c>
      <c r="BS65" s="42">
        <v>0</v>
      </c>
      <c r="BT65" s="42">
        <v>0</v>
      </c>
      <c r="BU65" s="42">
        <v>0</v>
      </c>
      <c r="BV65" s="42">
        <v>0</v>
      </c>
      <c r="BW65" s="42">
        <v>0</v>
      </c>
      <c r="BX65" s="42">
        <v>0</v>
      </c>
      <c r="BY65" s="42">
        <v>0</v>
      </c>
      <c r="BZ65" s="42">
        <v>0</v>
      </c>
      <c r="CA65" s="42">
        <v>0</v>
      </c>
      <c r="CB65" s="42">
        <v>0</v>
      </c>
      <c r="CC65" s="42">
        <v>0</v>
      </c>
      <c r="CD65" s="42">
        <v>0</v>
      </c>
      <c r="CE65" s="42">
        <v>0</v>
      </c>
      <c r="CF65" s="42">
        <v>0</v>
      </c>
    </row>
    <row r="66" spans="1:84" x14ac:dyDescent="0.25">
      <c r="A66" s="3" t="s">
        <v>32</v>
      </c>
      <c r="B66" s="3" t="s">
        <v>100</v>
      </c>
      <c r="C66" s="3" t="s">
        <v>122</v>
      </c>
      <c r="D66" s="42">
        <v>0</v>
      </c>
      <c r="E66" s="42">
        <v>0</v>
      </c>
      <c r="F66" s="42">
        <v>0</v>
      </c>
      <c r="G66" s="42">
        <v>0</v>
      </c>
      <c r="H66" s="42">
        <v>0</v>
      </c>
      <c r="I66" s="42">
        <v>0</v>
      </c>
      <c r="J66" s="42">
        <v>0</v>
      </c>
      <c r="K66" s="42">
        <v>0</v>
      </c>
      <c r="L66" s="42">
        <v>0</v>
      </c>
      <c r="M66" s="42">
        <v>0</v>
      </c>
      <c r="N66" s="42">
        <v>0</v>
      </c>
      <c r="O66" s="42">
        <v>0</v>
      </c>
      <c r="P66" s="42">
        <v>0</v>
      </c>
      <c r="Q66" s="42">
        <v>0</v>
      </c>
      <c r="R66" s="42">
        <v>0</v>
      </c>
      <c r="S66" s="42">
        <v>0</v>
      </c>
      <c r="T66" s="42">
        <v>0</v>
      </c>
      <c r="U66" s="42">
        <v>0</v>
      </c>
      <c r="V66" s="42">
        <v>0</v>
      </c>
      <c r="W66" s="42">
        <v>0</v>
      </c>
      <c r="X66" s="42">
        <v>0</v>
      </c>
      <c r="Y66" s="42">
        <v>0</v>
      </c>
      <c r="Z66" s="42">
        <v>0</v>
      </c>
      <c r="AA66" s="42">
        <v>0</v>
      </c>
      <c r="AB66" s="42">
        <v>0</v>
      </c>
      <c r="AC66" s="42">
        <v>0</v>
      </c>
      <c r="AD66" s="42">
        <v>0</v>
      </c>
      <c r="AE66" s="42">
        <v>0</v>
      </c>
      <c r="AF66" s="42">
        <v>0</v>
      </c>
      <c r="AG66" s="42">
        <v>0</v>
      </c>
      <c r="AH66" s="42">
        <v>0</v>
      </c>
      <c r="AI66" s="42">
        <v>0</v>
      </c>
      <c r="AJ66" s="42">
        <v>0</v>
      </c>
      <c r="AK66" s="42">
        <v>0</v>
      </c>
      <c r="AL66" s="42">
        <v>0</v>
      </c>
      <c r="AM66" s="42">
        <v>0</v>
      </c>
      <c r="AN66" s="42">
        <v>0</v>
      </c>
      <c r="AO66" s="42">
        <v>0</v>
      </c>
      <c r="AP66" s="42">
        <v>0</v>
      </c>
      <c r="AQ66" s="42">
        <v>0</v>
      </c>
      <c r="AR66" s="42">
        <v>0</v>
      </c>
      <c r="AS66" s="42">
        <v>0</v>
      </c>
      <c r="AT66" s="42">
        <v>0</v>
      </c>
      <c r="AU66" s="42">
        <v>0</v>
      </c>
      <c r="AV66" s="42">
        <v>0</v>
      </c>
      <c r="AW66" s="42">
        <v>0</v>
      </c>
      <c r="AX66" s="42">
        <v>0</v>
      </c>
      <c r="AY66" s="42">
        <v>0</v>
      </c>
      <c r="AZ66" s="42">
        <v>0</v>
      </c>
      <c r="BA66" s="42">
        <v>0</v>
      </c>
      <c r="BB66" s="42">
        <v>0</v>
      </c>
      <c r="BC66" s="42">
        <v>0</v>
      </c>
      <c r="BD66" s="42">
        <v>0</v>
      </c>
      <c r="BE66" s="42">
        <v>0</v>
      </c>
      <c r="BF66" s="42">
        <v>0</v>
      </c>
      <c r="BG66" s="42">
        <v>0</v>
      </c>
      <c r="BH66" s="42">
        <v>0</v>
      </c>
      <c r="BI66" s="42">
        <v>0</v>
      </c>
      <c r="BJ66" s="42">
        <v>0</v>
      </c>
      <c r="BK66" s="42">
        <v>0</v>
      </c>
      <c r="BL66" s="42">
        <v>0</v>
      </c>
      <c r="BM66" s="42">
        <v>0</v>
      </c>
      <c r="BN66" s="42">
        <v>0</v>
      </c>
      <c r="BO66" s="42">
        <v>0</v>
      </c>
      <c r="BP66" s="42">
        <v>0</v>
      </c>
      <c r="BQ66" s="42">
        <v>0</v>
      </c>
      <c r="BR66" s="42">
        <v>0</v>
      </c>
      <c r="BS66" s="42">
        <v>0</v>
      </c>
      <c r="BT66" s="42">
        <v>0</v>
      </c>
      <c r="BU66" s="42">
        <v>0</v>
      </c>
      <c r="BV66" s="42">
        <v>0</v>
      </c>
      <c r="BW66" s="42">
        <v>0</v>
      </c>
      <c r="BX66" s="42">
        <v>0</v>
      </c>
      <c r="BY66" s="42">
        <v>0</v>
      </c>
      <c r="BZ66" s="42">
        <v>0</v>
      </c>
      <c r="CA66" s="42">
        <v>0</v>
      </c>
      <c r="CB66" s="42">
        <v>0</v>
      </c>
      <c r="CC66" s="42">
        <v>0</v>
      </c>
      <c r="CD66" s="42">
        <v>0</v>
      </c>
      <c r="CE66" s="42">
        <v>0</v>
      </c>
      <c r="CF66" s="42">
        <v>0</v>
      </c>
    </row>
    <row r="67" spans="1:84" x14ac:dyDescent="0.25">
      <c r="A67" s="3" t="s">
        <v>32</v>
      </c>
      <c r="B67" s="3" t="s">
        <v>100</v>
      </c>
      <c r="C67" s="3" t="s">
        <v>116</v>
      </c>
      <c r="D67" s="42">
        <v>0</v>
      </c>
      <c r="E67" s="42">
        <v>0</v>
      </c>
      <c r="F67" s="42">
        <v>0</v>
      </c>
      <c r="G67" s="42">
        <v>0</v>
      </c>
      <c r="H67" s="42">
        <v>0</v>
      </c>
      <c r="I67" s="42">
        <v>0</v>
      </c>
      <c r="J67" s="42">
        <v>0</v>
      </c>
      <c r="K67" s="42">
        <v>0</v>
      </c>
      <c r="L67" s="42">
        <v>0</v>
      </c>
      <c r="M67" s="42">
        <v>0</v>
      </c>
      <c r="N67" s="42">
        <v>0</v>
      </c>
      <c r="O67" s="42">
        <v>0</v>
      </c>
      <c r="P67" s="42">
        <v>0</v>
      </c>
      <c r="Q67" s="42">
        <v>0</v>
      </c>
      <c r="R67" s="42">
        <v>0</v>
      </c>
      <c r="S67" s="42">
        <v>0</v>
      </c>
      <c r="T67" s="42">
        <v>0</v>
      </c>
      <c r="U67" s="42">
        <v>0</v>
      </c>
      <c r="V67" s="42">
        <v>0</v>
      </c>
      <c r="W67" s="42">
        <v>0</v>
      </c>
      <c r="X67" s="42">
        <v>0</v>
      </c>
      <c r="Y67" s="42">
        <v>0</v>
      </c>
      <c r="Z67" s="42">
        <v>0</v>
      </c>
      <c r="AA67" s="42">
        <v>0</v>
      </c>
      <c r="AB67" s="42">
        <v>0</v>
      </c>
      <c r="AC67" s="42">
        <v>0</v>
      </c>
      <c r="AD67" s="42">
        <v>0</v>
      </c>
      <c r="AE67" s="42">
        <v>0</v>
      </c>
      <c r="AF67" s="42">
        <v>0</v>
      </c>
      <c r="AG67" s="42">
        <v>0</v>
      </c>
      <c r="AH67" s="42">
        <v>0</v>
      </c>
      <c r="AI67" s="42">
        <v>0</v>
      </c>
      <c r="AJ67" s="42">
        <v>0</v>
      </c>
      <c r="AK67" s="42">
        <v>0</v>
      </c>
      <c r="AL67" s="42">
        <v>0</v>
      </c>
      <c r="AM67" s="42">
        <v>0</v>
      </c>
      <c r="AN67" s="42">
        <v>0</v>
      </c>
      <c r="AO67" s="42">
        <v>0</v>
      </c>
      <c r="AP67" s="42">
        <v>0</v>
      </c>
      <c r="AQ67" s="42">
        <v>0</v>
      </c>
      <c r="AR67" s="42">
        <v>0</v>
      </c>
      <c r="AS67" s="42">
        <v>0</v>
      </c>
      <c r="AT67" s="42">
        <v>0</v>
      </c>
      <c r="AU67" s="42">
        <v>0</v>
      </c>
      <c r="AV67" s="42">
        <v>0</v>
      </c>
      <c r="AW67" s="42">
        <v>0</v>
      </c>
      <c r="AX67" s="42">
        <v>0</v>
      </c>
      <c r="AY67" s="42">
        <v>0</v>
      </c>
      <c r="AZ67" s="42">
        <v>0</v>
      </c>
      <c r="BA67" s="42">
        <v>0</v>
      </c>
      <c r="BB67" s="42">
        <v>0</v>
      </c>
      <c r="BC67" s="42">
        <v>0</v>
      </c>
      <c r="BD67" s="42">
        <v>0</v>
      </c>
      <c r="BE67" s="42">
        <v>0</v>
      </c>
      <c r="BF67" s="42">
        <v>0</v>
      </c>
      <c r="BG67" s="42">
        <v>0</v>
      </c>
      <c r="BH67" s="42">
        <v>0</v>
      </c>
      <c r="BI67" s="42">
        <v>0</v>
      </c>
      <c r="BJ67" s="42">
        <v>0</v>
      </c>
      <c r="BK67" s="42">
        <v>0</v>
      </c>
      <c r="BL67" s="42">
        <v>0</v>
      </c>
      <c r="BM67" s="42">
        <v>0</v>
      </c>
      <c r="BN67" s="42">
        <v>0</v>
      </c>
      <c r="BO67" s="42">
        <v>0</v>
      </c>
      <c r="BP67" s="42">
        <v>0</v>
      </c>
      <c r="BQ67" s="42">
        <v>0</v>
      </c>
      <c r="BR67" s="42">
        <v>0</v>
      </c>
      <c r="BS67" s="42">
        <v>0</v>
      </c>
      <c r="BT67" s="42">
        <v>0</v>
      </c>
      <c r="BU67" s="42">
        <v>0</v>
      </c>
      <c r="BV67" s="42">
        <v>0</v>
      </c>
      <c r="BW67" s="42">
        <v>0</v>
      </c>
      <c r="BX67" s="42">
        <v>0</v>
      </c>
      <c r="BY67" s="42">
        <v>0</v>
      </c>
      <c r="BZ67" s="42">
        <v>0</v>
      </c>
      <c r="CA67" s="42">
        <v>0</v>
      </c>
      <c r="CB67" s="42">
        <v>0</v>
      </c>
      <c r="CC67" s="42">
        <v>0</v>
      </c>
      <c r="CD67" s="42">
        <v>0</v>
      </c>
      <c r="CE67" s="42">
        <v>0</v>
      </c>
      <c r="CF67" s="42">
        <v>0</v>
      </c>
    </row>
    <row r="68" spans="1:84" x14ac:dyDescent="0.25">
      <c r="A68" s="3" t="s">
        <v>32</v>
      </c>
      <c r="B68" s="3" t="s">
        <v>100</v>
      </c>
      <c r="C68" s="3" t="s">
        <v>117</v>
      </c>
      <c r="D68" s="42">
        <v>0</v>
      </c>
      <c r="E68" s="42">
        <v>0</v>
      </c>
      <c r="F68" s="42">
        <v>0</v>
      </c>
      <c r="G68" s="42">
        <v>0</v>
      </c>
      <c r="H68" s="42">
        <v>0</v>
      </c>
      <c r="I68" s="42">
        <v>0</v>
      </c>
      <c r="J68" s="42">
        <v>0</v>
      </c>
      <c r="K68" s="42">
        <v>0</v>
      </c>
      <c r="L68" s="42">
        <v>0</v>
      </c>
      <c r="M68" s="42">
        <v>0</v>
      </c>
      <c r="N68" s="42">
        <v>0</v>
      </c>
      <c r="O68" s="42">
        <v>0</v>
      </c>
      <c r="P68" s="42">
        <v>0</v>
      </c>
      <c r="Q68" s="42">
        <v>0</v>
      </c>
      <c r="R68" s="42">
        <v>0</v>
      </c>
      <c r="S68" s="42">
        <v>0</v>
      </c>
      <c r="T68" s="42">
        <v>0</v>
      </c>
      <c r="U68" s="42">
        <v>0</v>
      </c>
      <c r="V68" s="42">
        <v>0</v>
      </c>
      <c r="W68" s="42">
        <v>0</v>
      </c>
      <c r="X68" s="42">
        <v>0</v>
      </c>
      <c r="Y68" s="42">
        <v>0</v>
      </c>
      <c r="Z68" s="42">
        <v>0</v>
      </c>
      <c r="AA68" s="42">
        <v>0</v>
      </c>
      <c r="AB68" s="42">
        <v>0</v>
      </c>
      <c r="AC68" s="42">
        <v>0</v>
      </c>
      <c r="AD68" s="42">
        <v>0</v>
      </c>
      <c r="AE68" s="42">
        <v>0</v>
      </c>
      <c r="AF68" s="42">
        <v>0</v>
      </c>
      <c r="AG68" s="42">
        <v>0</v>
      </c>
      <c r="AH68" s="42">
        <v>0</v>
      </c>
      <c r="AI68" s="42">
        <v>0</v>
      </c>
      <c r="AJ68" s="42">
        <v>0</v>
      </c>
      <c r="AK68" s="42">
        <v>0</v>
      </c>
      <c r="AL68" s="42">
        <v>0</v>
      </c>
      <c r="AM68" s="42">
        <v>0</v>
      </c>
      <c r="AN68" s="42">
        <v>0</v>
      </c>
      <c r="AO68" s="42">
        <v>0</v>
      </c>
      <c r="AP68" s="42">
        <v>0</v>
      </c>
      <c r="AQ68" s="42">
        <v>0</v>
      </c>
      <c r="AR68" s="42">
        <v>0</v>
      </c>
      <c r="AS68" s="42">
        <v>0</v>
      </c>
      <c r="AT68" s="42">
        <v>0</v>
      </c>
      <c r="AU68" s="42">
        <v>0</v>
      </c>
      <c r="AV68" s="42">
        <v>0</v>
      </c>
      <c r="AW68" s="42">
        <v>0</v>
      </c>
      <c r="AX68" s="42">
        <v>0</v>
      </c>
      <c r="AY68" s="42">
        <v>0</v>
      </c>
      <c r="AZ68" s="42">
        <v>0</v>
      </c>
      <c r="BA68" s="42">
        <v>0</v>
      </c>
      <c r="BB68" s="42">
        <v>0</v>
      </c>
      <c r="BC68" s="42">
        <v>0</v>
      </c>
      <c r="BD68" s="42">
        <v>0</v>
      </c>
      <c r="BE68" s="42">
        <v>0</v>
      </c>
      <c r="BF68" s="42">
        <v>0</v>
      </c>
      <c r="BG68" s="42">
        <v>0</v>
      </c>
      <c r="BH68" s="42">
        <v>0</v>
      </c>
      <c r="BI68" s="42">
        <v>0</v>
      </c>
      <c r="BJ68" s="42">
        <v>0</v>
      </c>
      <c r="BK68" s="42">
        <v>0</v>
      </c>
      <c r="BL68" s="42">
        <v>0</v>
      </c>
      <c r="BM68" s="42">
        <v>0</v>
      </c>
      <c r="BN68" s="42">
        <v>0</v>
      </c>
      <c r="BO68" s="42">
        <v>0</v>
      </c>
      <c r="BP68" s="42">
        <v>0</v>
      </c>
      <c r="BQ68" s="42">
        <v>0</v>
      </c>
      <c r="BR68" s="42">
        <v>0</v>
      </c>
      <c r="BS68" s="42">
        <v>0</v>
      </c>
      <c r="BT68" s="42">
        <v>0</v>
      </c>
      <c r="BU68" s="42">
        <v>0</v>
      </c>
      <c r="BV68" s="42">
        <v>0</v>
      </c>
      <c r="BW68" s="42">
        <v>0</v>
      </c>
      <c r="BX68" s="42">
        <v>0</v>
      </c>
      <c r="BY68" s="42">
        <v>0</v>
      </c>
      <c r="BZ68" s="42">
        <v>0</v>
      </c>
      <c r="CA68" s="42">
        <v>0</v>
      </c>
      <c r="CB68" s="42">
        <v>0</v>
      </c>
      <c r="CC68" s="42">
        <v>0</v>
      </c>
      <c r="CD68" s="42">
        <v>0</v>
      </c>
      <c r="CE68" s="42">
        <v>0</v>
      </c>
      <c r="CF68" s="42">
        <v>0</v>
      </c>
    </row>
    <row r="69" spans="1:84" x14ac:dyDescent="0.25">
      <c r="A69" s="3" t="s">
        <v>32</v>
      </c>
      <c r="B69" s="3" t="s">
        <v>100</v>
      </c>
      <c r="C69" s="3" t="s">
        <v>121</v>
      </c>
      <c r="D69" s="42">
        <v>0</v>
      </c>
      <c r="E69" s="42">
        <v>0</v>
      </c>
      <c r="F69" s="42">
        <v>0</v>
      </c>
      <c r="G69" s="42">
        <v>0</v>
      </c>
      <c r="H69" s="42">
        <v>0</v>
      </c>
      <c r="I69" s="42">
        <v>0</v>
      </c>
      <c r="J69" s="42">
        <v>0</v>
      </c>
      <c r="K69" s="42">
        <v>0</v>
      </c>
      <c r="L69" s="42">
        <v>0</v>
      </c>
      <c r="M69" s="42">
        <v>0</v>
      </c>
      <c r="N69" s="42">
        <v>0</v>
      </c>
      <c r="O69" s="42">
        <v>0</v>
      </c>
      <c r="P69" s="42">
        <v>0</v>
      </c>
      <c r="Q69" s="42">
        <v>0</v>
      </c>
      <c r="R69" s="42">
        <v>0</v>
      </c>
      <c r="S69" s="42">
        <v>0</v>
      </c>
      <c r="T69" s="42">
        <v>0</v>
      </c>
      <c r="U69" s="42">
        <v>0</v>
      </c>
      <c r="V69" s="42">
        <v>0</v>
      </c>
      <c r="W69" s="42">
        <v>0</v>
      </c>
      <c r="X69" s="42">
        <v>0</v>
      </c>
      <c r="Y69" s="42">
        <v>0</v>
      </c>
      <c r="Z69" s="42">
        <v>0</v>
      </c>
      <c r="AA69" s="42">
        <v>0</v>
      </c>
      <c r="AB69" s="42">
        <v>0</v>
      </c>
      <c r="AC69" s="42">
        <v>0</v>
      </c>
      <c r="AD69" s="42">
        <v>0</v>
      </c>
      <c r="AE69" s="42">
        <v>0</v>
      </c>
      <c r="AF69" s="42">
        <v>0</v>
      </c>
      <c r="AG69" s="42">
        <v>0</v>
      </c>
      <c r="AH69" s="42">
        <v>0</v>
      </c>
      <c r="AI69" s="42">
        <v>0</v>
      </c>
      <c r="AJ69" s="42">
        <v>0</v>
      </c>
      <c r="AK69" s="42">
        <v>0</v>
      </c>
      <c r="AL69" s="42">
        <v>0</v>
      </c>
      <c r="AM69" s="42">
        <v>0</v>
      </c>
      <c r="AN69" s="42">
        <v>0</v>
      </c>
      <c r="AO69" s="42">
        <v>0</v>
      </c>
      <c r="AP69" s="42">
        <v>0</v>
      </c>
      <c r="AQ69" s="42">
        <v>0</v>
      </c>
      <c r="AR69" s="42">
        <v>0</v>
      </c>
      <c r="AS69" s="42">
        <v>0</v>
      </c>
      <c r="AT69" s="42">
        <v>0</v>
      </c>
      <c r="AU69" s="42">
        <v>0</v>
      </c>
      <c r="AV69" s="42">
        <v>0</v>
      </c>
      <c r="AW69" s="42">
        <v>0</v>
      </c>
      <c r="AX69" s="42">
        <v>0</v>
      </c>
      <c r="AY69" s="42">
        <v>0</v>
      </c>
      <c r="AZ69" s="42">
        <v>0</v>
      </c>
      <c r="BA69" s="42">
        <v>0</v>
      </c>
      <c r="BB69" s="42">
        <v>0</v>
      </c>
      <c r="BC69" s="42">
        <v>0</v>
      </c>
      <c r="BD69" s="42">
        <v>0</v>
      </c>
      <c r="BE69" s="42">
        <v>0</v>
      </c>
      <c r="BF69" s="42">
        <v>0</v>
      </c>
      <c r="BG69" s="42">
        <v>0</v>
      </c>
      <c r="BH69" s="42">
        <v>0</v>
      </c>
      <c r="BI69" s="42">
        <v>0</v>
      </c>
      <c r="BJ69" s="42">
        <v>0</v>
      </c>
      <c r="BK69" s="42">
        <v>0</v>
      </c>
      <c r="BL69" s="42">
        <v>0</v>
      </c>
      <c r="BM69" s="42">
        <v>0</v>
      </c>
      <c r="BN69" s="42">
        <v>0</v>
      </c>
      <c r="BO69" s="42">
        <v>0</v>
      </c>
      <c r="BP69" s="42">
        <v>0</v>
      </c>
      <c r="BQ69" s="42">
        <v>0</v>
      </c>
      <c r="BR69" s="42">
        <v>0</v>
      </c>
      <c r="BS69" s="42">
        <v>0</v>
      </c>
      <c r="BT69" s="42">
        <v>0</v>
      </c>
      <c r="BU69" s="42">
        <v>0</v>
      </c>
      <c r="BV69" s="42">
        <v>0</v>
      </c>
      <c r="BW69" s="42">
        <v>0</v>
      </c>
      <c r="BX69" s="42">
        <v>0</v>
      </c>
      <c r="BY69" s="42">
        <v>0</v>
      </c>
      <c r="BZ69" s="42">
        <v>0</v>
      </c>
      <c r="CA69" s="42">
        <v>0</v>
      </c>
      <c r="CB69" s="42">
        <v>0</v>
      </c>
      <c r="CC69" s="42">
        <v>0</v>
      </c>
      <c r="CD69" s="42">
        <v>0</v>
      </c>
      <c r="CE69" s="42">
        <v>0</v>
      </c>
      <c r="CF69" s="42">
        <v>0</v>
      </c>
    </row>
    <row r="70" spans="1:84" x14ac:dyDescent="0.25">
      <c r="A70" s="3" t="s">
        <v>32</v>
      </c>
      <c r="B70" s="3" t="s">
        <v>100</v>
      </c>
      <c r="C70" s="3" t="s">
        <v>118</v>
      </c>
      <c r="D70" s="42">
        <v>0</v>
      </c>
      <c r="E70" s="42">
        <v>0</v>
      </c>
      <c r="F70" s="42">
        <v>0</v>
      </c>
      <c r="G70" s="42">
        <v>0</v>
      </c>
      <c r="H70" s="42">
        <v>0</v>
      </c>
      <c r="I70" s="42">
        <v>0</v>
      </c>
      <c r="J70" s="42">
        <v>0</v>
      </c>
      <c r="K70" s="42">
        <v>0</v>
      </c>
      <c r="L70" s="42">
        <v>0</v>
      </c>
      <c r="M70" s="42">
        <v>0</v>
      </c>
      <c r="N70" s="42">
        <v>0</v>
      </c>
      <c r="O70" s="42">
        <v>0</v>
      </c>
      <c r="P70" s="42">
        <v>0</v>
      </c>
      <c r="Q70" s="42">
        <v>0</v>
      </c>
      <c r="R70" s="42">
        <v>0</v>
      </c>
      <c r="S70" s="42">
        <v>0</v>
      </c>
      <c r="T70" s="42">
        <v>0</v>
      </c>
      <c r="U70" s="42">
        <v>0</v>
      </c>
      <c r="V70" s="42">
        <v>0</v>
      </c>
      <c r="W70" s="42">
        <v>0</v>
      </c>
      <c r="X70" s="42">
        <v>0</v>
      </c>
      <c r="Y70" s="42">
        <v>0</v>
      </c>
      <c r="Z70" s="42">
        <v>0</v>
      </c>
      <c r="AA70" s="42">
        <v>0</v>
      </c>
      <c r="AB70" s="42">
        <v>0</v>
      </c>
      <c r="AC70" s="42">
        <v>0</v>
      </c>
      <c r="AD70" s="42">
        <v>0</v>
      </c>
      <c r="AE70" s="42">
        <v>0</v>
      </c>
      <c r="AF70" s="42">
        <v>0</v>
      </c>
      <c r="AG70" s="42">
        <v>0</v>
      </c>
      <c r="AH70" s="42">
        <v>0</v>
      </c>
      <c r="AI70" s="42">
        <v>0</v>
      </c>
      <c r="AJ70" s="42">
        <v>0</v>
      </c>
      <c r="AK70" s="42">
        <v>0</v>
      </c>
      <c r="AL70" s="42">
        <v>0</v>
      </c>
      <c r="AM70" s="42">
        <v>0</v>
      </c>
      <c r="AN70" s="42">
        <v>0</v>
      </c>
      <c r="AO70" s="42">
        <v>0</v>
      </c>
      <c r="AP70" s="42">
        <v>0</v>
      </c>
      <c r="AQ70" s="42">
        <v>0</v>
      </c>
      <c r="AR70" s="42">
        <v>0</v>
      </c>
      <c r="AS70" s="42">
        <v>0</v>
      </c>
      <c r="AT70" s="42">
        <v>0</v>
      </c>
      <c r="AU70" s="42">
        <v>0</v>
      </c>
      <c r="AV70" s="42">
        <v>0</v>
      </c>
      <c r="AW70" s="42">
        <v>0</v>
      </c>
      <c r="AX70" s="42">
        <v>0</v>
      </c>
      <c r="AY70" s="42">
        <v>0</v>
      </c>
      <c r="AZ70" s="42">
        <v>0</v>
      </c>
      <c r="BA70" s="42">
        <v>0</v>
      </c>
      <c r="BB70" s="42">
        <v>0</v>
      </c>
      <c r="BC70" s="42">
        <v>0</v>
      </c>
      <c r="BD70" s="42">
        <v>0</v>
      </c>
      <c r="BE70" s="42">
        <v>0</v>
      </c>
      <c r="BF70" s="42">
        <v>0</v>
      </c>
      <c r="BG70" s="42">
        <v>0</v>
      </c>
      <c r="BH70" s="42">
        <v>0</v>
      </c>
      <c r="BI70" s="42">
        <v>0</v>
      </c>
      <c r="BJ70" s="42">
        <v>0</v>
      </c>
      <c r="BK70" s="42">
        <v>0</v>
      </c>
      <c r="BL70" s="42">
        <v>0</v>
      </c>
      <c r="BM70" s="42">
        <v>0</v>
      </c>
      <c r="BN70" s="42">
        <v>0</v>
      </c>
      <c r="BO70" s="42">
        <v>0</v>
      </c>
      <c r="BP70" s="42">
        <v>0</v>
      </c>
      <c r="BQ70" s="42">
        <v>0</v>
      </c>
      <c r="BR70" s="42">
        <v>0</v>
      </c>
      <c r="BS70" s="42">
        <v>0</v>
      </c>
      <c r="BT70" s="42">
        <v>0</v>
      </c>
      <c r="BU70" s="42">
        <v>0</v>
      </c>
      <c r="BV70" s="42">
        <v>0</v>
      </c>
      <c r="BW70" s="42">
        <v>0</v>
      </c>
      <c r="BX70" s="42">
        <v>0</v>
      </c>
      <c r="BY70" s="42">
        <v>0</v>
      </c>
      <c r="BZ70" s="42">
        <v>0</v>
      </c>
      <c r="CA70" s="42">
        <v>0</v>
      </c>
      <c r="CB70" s="42">
        <v>0</v>
      </c>
      <c r="CC70" s="42">
        <v>0</v>
      </c>
      <c r="CD70" s="42">
        <v>0</v>
      </c>
      <c r="CE70" s="42">
        <v>0</v>
      </c>
      <c r="CF70" s="42">
        <v>0</v>
      </c>
    </row>
    <row r="71" spans="1:84" x14ac:dyDescent="0.25">
      <c r="A71" s="3" t="s">
        <v>32</v>
      </c>
      <c r="B71" s="3" t="s">
        <v>100</v>
      </c>
      <c r="C71" s="3" t="s">
        <v>119</v>
      </c>
      <c r="D71" s="42">
        <v>0</v>
      </c>
      <c r="E71" s="42">
        <v>0</v>
      </c>
      <c r="F71" s="42">
        <v>0</v>
      </c>
      <c r="G71" s="42">
        <v>0</v>
      </c>
      <c r="H71" s="42">
        <v>0</v>
      </c>
      <c r="I71" s="42">
        <v>0</v>
      </c>
      <c r="J71" s="42">
        <v>0</v>
      </c>
      <c r="K71" s="42">
        <v>0</v>
      </c>
      <c r="L71" s="42">
        <v>0</v>
      </c>
      <c r="M71" s="42">
        <v>0</v>
      </c>
      <c r="N71" s="42">
        <v>0</v>
      </c>
      <c r="O71" s="42">
        <v>0</v>
      </c>
      <c r="P71" s="42">
        <v>0</v>
      </c>
      <c r="Q71" s="42">
        <v>0</v>
      </c>
      <c r="R71" s="42">
        <v>0</v>
      </c>
      <c r="S71" s="42">
        <v>0</v>
      </c>
      <c r="T71" s="42">
        <v>0</v>
      </c>
      <c r="U71" s="42">
        <v>0</v>
      </c>
      <c r="V71" s="42">
        <v>0</v>
      </c>
      <c r="W71" s="42">
        <v>0</v>
      </c>
      <c r="X71" s="42">
        <v>0</v>
      </c>
      <c r="Y71" s="42">
        <v>0</v>
      </c>
      <c r="Z71" s="42">
        <v>0</v>
      </c>
      <c r="AA71" s="42">
        <v>0</v>
      </c>
      <c r="AB71" s="42">
        <v>0</v>
      </c>
      <c r="AC71" s="42">
        <v>0</v>
      </c>
      <c r="AD71" s="42">
        <v>0</v>
      </c>
      <c r="AE71" s="42">
        <v>0</v>
      </c>
      <c r="AF71" s="42">
        <v>0</v>
      </c>
      <c r="AG71" s="42">
        <v>0</v>
      </c>
      <c r="AH71" s="42">
        <v>0</v>
      </c>
      <c r="AI71" s="42">
        <v>0</v>
      </c>
      <c r="AJ71" s="42">
        <v>0</v>
      </c>
      <c r="AK71" s="42">
        <v>0</v>
      </c>
      <c r="AL71" s="42">
        <v>0</v>
      </c>
      <c r="AM71" s="42">
        <v>0</v>
      </c>
      <c r="AN71" s="42">
        <v>0</v>
      </c>
      <c r="AO71" s="42">
        <v>0</v>
      </c>
      <c r="AP71" s="42">
        <v>0</v>
      </c>
      <c r="AQ71" s="42">
        <v>0</v>
      </c>
      <c r="AR71" s="42">
        <v>0</v>
      </c>
      <c r="AS71" s="42">
        <v>0</v>
      </c>
      <c r="AT71" s="42">
        <v>0</v>
      </c>
      <c r="AU71" s="42">
        <v>0</v>
      </c>
      <c r="AV71" s="42">
        <v>0</v>
      </c>
      <c r="AW71" s="42">
        <v>0</v>
      </c>
      <c r="AX71" s="42">
        <v>0</v>
      </c>
      <c r="AY71" s="42">
        <v>0</v>
      </c>
      <c r="AZ71" s="42">
        <v>0</v>
      </c>
      <c r="BA71" s="42">
        <v>0</v>
      </c>
      <c r="BB71" s="42">
        <v>0</v>
      </c>
      <c r="BC71" s="42">
        <v>0</v>
      </c>
      <c r="BD71" s="42">
        <v>0</v>
      </c>
      <c r="BE71" s="42">
        <v>0</v>
      </c>
      <c r="BF71" s="42">
        <v>0</v>
      </c>
      <c r="BG71" s="42">
        <v>0</v>
      </c>
      <c r="BH71" s="42">
        <v>0</v>
      </c>
      <c r="BI71" s="42">
        <v>0</v>
      </c>
      <c r="BJ71" s="42">
        <v>0</v>
      </c>
      <c r="BK71" s="42">
        <v>0</v>
      </c>
      <c r="BL71" s="42">
        <v>0</v>
      </c>
      <c r="BM71" s="42">
        <v>0</v>
      </c>
      <c r="BN71" s="42">
        <v>0</v>
      </c>
      <c r="BO71" s="42">
        <v>0</v>
      </c>
      <c r="BP71" s="42">
        <v>0</v>
      </c>
      <c r="BQ71" s="42">
        <v>0</v>
      </c>
      <c r="BR71" s="42">
        <v>0</v>
      </c>
      <c r="BS71" s="42">
        <v>0</v>
      </c>
      <c r="BT71" s="42">
        <v>0</v>
      </c>
      <c r="BU71" s="42">
        <v>0</v>
      </c>
      <c r="BV71" s="42">
        <v>0</v>
      </c>
      <c r="BW71" s="42">
        <v>0</v>
      </c>
      <c r="BX71" s="42">
        <v>0</v>
      </c>
      <c r="BY71" s="42">
        <v>0</v>
      </c>
      <c r="BZ71" s="42">
        <v>0</v>
      </c>
      <c r="CA71" s="42">
        <v>0</v>
      </c>
      <c r="CB71" s="42">
        <v>0</v>
      </c>
      <c r="CC71" s="42">
        <v>0</v>
      </c>
      <c r="CD71" s="42">
        <v>0</v>
      </c>
      <c r="CE71" s="42">
        <v>0</v>
      </c>
      <c r="CF71" s="42">
        <v>0</v>
      </c>
    </row>
    <row r="72" spans="1:84" x14ac:dyDescent="0.25">
      <c r="A72" s="3" t="s">
        <v>32</v>
      </c>
      <c r="B72" s="3" t="s">
        <v>100</v>
      </c>
      <c r="C72" s="3" t="s">
        <v>120</v>
      </c>
      <c r="D72" s="42">
        <v>0</v>
      </c>
      <c r="E72" s="42">
        <v>0</v>
      </c>
      <c r="F72" s="42">
        <v>0</v>
      </c>
      <c r="G72" s="42">
        <v>0</v>
      </c>
      <c r="H72" s="42">
        <v>0</v>
      </c>
      <c r="I72" s="42">
        <v>0</v>
      </c>
      <c r="J72" s="42">
        <v>0</v>
      </c>
      <c r="K72" s="42">
        <v>0</v>
      </c>
      <c r="L72" s="42">
        <v>0</v>
      </c>
      <c r="M72" s="42">
        <v>0</v>
      </c>
      <c r="N72" s="42">
        <v>0</v>
      </c>
      <c r="O72" s="42">
        <v>0</v>
      </c>
      <c r="P72" s="42">
        <v>0</v>
      </c>
      <c r="Q72" s="42">
        <v>0</v>
      </c>
      <c r="R72" s="42">
        <v>0</v>
      </c>
      <c r="S72" s="42">
        <v>0</v>
      </c>
      <c r="T72" s="42">
        <v>0</v>
      </c>
      <c r="U72" s="42">
        <v>0</v>
      </c>
      <c r="V72" s="42">
        <v>0</v>
      </c>
      <c r="W72" s="42">
        <v>0</v>
      </c>
      <c r="X72" s="42">
        <v>0</v>
      </c>
      <c r="Y72" s="42">
        <v>0</v>
      </c>
      <c r="Z72" s="42">
        <v>0</v>
      </c>
      <c r="AA72" s="42">
        <v>0</v>
      </c>
      <c r="AB72" s="42">
        <v>0</v>
      </c>
      <c r="AC72" s="42">
        <v>0</v>
      </c>
      <c r="AD72" s="42">
        <v>0</v>
      </c>
      <c r="AE72" s="42">
        <v>0</v>
      </c>
      <c r="AF72" s="42">
        <v>0</v>
      </c>
      <c r="AG72" s="42">
        <v>0</v>
      </c>
      <c r="AH72" s="42">
        <v>0</v>
      </c>
      <c r="AI72" s="42">
        <v>0</v>
      </c>
      <c r="AJ72" s="42">
        <v>0</v>
      </c>
      <c r="AK72" s="42">
        <v>0</v>
      </c>
      <c r="AL72" s="42">
        <v>0</v>
      </c>
      <c r="AM72" s="42">
        <v>0</v>
      </c>
      <c r="AN72" s="42">
        <v>0</v>
      </c>
      <c r="AO72" s="42">
        <v>0</v>
      </c>
      <c r="AP72" s="42">
        <v>0</v>
      </c>
      <c r="AQ72" s="42">
        <v>0</v>
      </c>
      <c r="AR72" s="42">
        <v>0</v>
      </c>
      <c r="AS72" s="42">
        <v>0</v>
      </c>
      <c r="AT72" s="42">
        <v>0</v>
      </c>
      <c r="AU72" s="42">
        <v>0</v>
      </c>
      <c r="AV72" s="42">
        <v>0</v>
      </c>
      <c r="AW72" s="42">
        <v>0</v>
      </c>
      <c r="AX72" s="42">
        <v>0</v>
      </c>
      <c r="AY72" s="42">
        <v>0</v>
      </c>
      <c r="AZ72" s="42">
        <v>0</v>
      </c>
      <c r="BA72" s="42">
        <v>0</v>
      </c>
      <c r="BB72" s="42">
        <v>0</v>
      </c>
      <c r="BC72" s="42">
        <v>0</v>
      </c>
      <c r="BD72" s="42">
        <v>0</v>
      </c>
      <c r="BE72" s="42">
        <v>0</v>
      </c>
      <c r="BF72" s="42">
        <v>0</v>
      </c>
      <c r="BG72" s="42">
        <v>0</v>
      </c>
      <c r="BH72" s="42">
        <v>0</v>
      </c>
      <c r="BI72" s="42">
        <v>0</v>
      </c>
      <c r="BJ72" s="42">
        <v>0</v>
      </c>
      <c r="BK72" s="42">
        <v>0</v>
      </c>
      <c r="BL72" s="42">
        <v>0</v>
      </c>
      <c r="BM72" s="42">
        <v>0</v>
      </c>
      <c r="BN72" s="42">
        <v>0</v>
      </c>
      <c r="BO72" s="42">
        <v>0</v>
      </c>
      <c r="BP72" s="42">
        <v>0</v>
      </c>
      <c r="BQ72" s="42">
        <v>0</v>
      </c>
      <c r="BR72" s="42">
        <v>0</v>
      </c>
      <c r="BS72" s="42">
        <v>0</v>
      </c>
      <c r="BT72" s="42">
        <v>0</v>
      </c>
      <c r="BU72" s="42">
        <v>0</v>
      </c>
      <c r="BV72" s="42">
        <v>0</v>
      </c>
      <c r="BW72" s="42">
        <v>0</v>
      </c>
      <c r="BX72" s="42">
        <v>0</v>
      </c>
      <c r="BY72" s="42">
        <v>0</v>
      </c>
      <c r="BZ72" s="42">
        <v>0</v>
      </c>
      <c r="CA72" s="42">
        <v>0</v>
      </c>
      <c r="CB72" s="42">
        <v>0</v>
      </c>
      <c r="CC72" s="42">
        <v>0</v>
      </c>
      <c r="CD72" s="42">
        <v>0</v>
      </c>
      <c r="CE72" s="42">
        <v>0</v>
      </c>
      <c r="CF72" s="42">
        <v>0</v>
      </c>
    </row>
    <row r="73" spans="1:84" x14ac:dyDescent="0.25">
      <c r="A73" s="3" t="s">
        <v>32</v>
      </c>
      <c r="B73" s="3" t="s">
        <v>99</v>
      </c>
      <c r="C73" s="3" t="s">
        <v>122</v>
      </c>
      <c r="D73" s="42">
        <v>0</v>
      </c>
      <c r="E73" s="42">
        <v>0</v>
      </c>
      <c r="F73" s="42">
        <v>0</v>
      </c>
      <c r="G73" s="42">
        <v>0</v>
      </c>
      <c r="H73" s="42">
        <v>0</v>
      </c>
      <c r="I73" s="42">
        <v>0</v>
      </c>
      <c r="J73" s="42">
        <v>0</v>
      </c>
      <c r="K73" s="42">
        <v>0</v>
      </c>
      <c r="L73" s="42">
        <v>0</v>
      </c>
      <c r="M73" s="42">
        <v>0</v>
      </c>
      <c r="N73" s="42">
        <v>0</v>
      </c>
      <c r="O73" s="42">
        <v>0</v>
      </c>
      <c r="P73" s="42">
        <v>0</v>
      </c>
      <c r="Q73" s="42">
        <v>0</v>
      </c>
      <c r="R73" s="42">
        <v>0</v>
      </c>
      <c r="S73" s="42">
        <v>0</v>
      </c>
      <c r="T73" s="42">
        <v>0</v>
      </c>
      <c r="U73" s="42">
        <v>0</v>
      </c>
      <c r="V73" s="42">
        <v>0</v>
      </c>
      <c r="W73" s="42">
        <v>0</v>
      </c>
      <c r="X73" s="42">
        <v>0</v>
      </c>
      <c r="Y73" s="42">
        <v>0</v>
      </c>
      <c r="Z73" s="42">
        <v>0</v>
      </c>
      <c r="AA73" s="42">
        <v>0</v>
      </c>
      <c r="AB73" s="42">
        <v>0</v>
      </c>
      <c r="AC73" s="42">
        <v>0</v>
      </c>
      <c r="AD73" s="42">
        <v>0</v>
      </c>
      <c r="AE73" s="42">
        <v>0</v>
      </c>
      <c r="AF73" s="42">
        <v>0</v>
      </c>
      <c r="AG73" s="42">
        <v>0</v>
      </c>
      <c r="AH73" s="42">
        <v>0</v>
      </c>
      <c r="AI73" s="42">
        <v>0</v>
      </c>
      <c r="AJ73" s="42">
        <v>0</v>
      </c>
      <c r="AK73" s="42">
        <v>0</v>
      </c>
      <c r="AL73" s="42">
        <v>0</v>
      </c>
      <c r="AM73" s="42">
        <v>0</v>
      </c>
      <c r="AN73" s="42">
        <v>0</v>
      </c>
      <c r="AO73" s="42">
        <v>0</v>
      </c>
      <c r="AP73" s="42">
        <v>0</v>
      </c>
      <c r="AQ73" s="42">
        <v>0</v>
      </c>
      <c r="AR73" s="42">
        <v>0</v>
      </c>
      <c r="AS73" s="42">
        <v>0</v>
      </c>
      <c r="AT73" s="42">
        <v>0</v>
      </c>
      <c r="AU73" s="42">
        <v>0</v>
      </c>
      <c r="AV73" s="42">
        <v>0</v>
      </c>
      <c r="AW73" s="42">
        <v>0</v>
      </c>
      <c r="AX73" s="42">
        <v>0</v>
      </c>
      <c r="AY73" s="42">
        <v>0</v>
      </c>
      <c r="AZ73" s="42">
        <v>0</v>
      </c>
      <c r="BA73" s="42">
        <v>0</v>
      </c>
      <c r="BB73" s="42">
        <v>0</v>
      </c>
      <c r="BC73" s="42">
        <v>0</v>
      </c>
      <c r="BD73" s="42">
        <v>0</v>
      </c>
      <c r="BE73" s="42">
        <v>0</v>
      </c>
      <c r="BF73" s="42">
        <v>0</v>
      </c>
      <c r="BG73" s="42">
        <v>0</v>
      </c>
      <c r="BH73" s="42">
        <v>0</v>
      </c>
      <c r="BI73" s="42">
        <v>0</v>
      </c>
      <c r="BJ73" s="42">
        <v>0</v>
      </c>
      <c r="BK73" s="42">
        <v>0</v>
      </c>
      <c r="BL73" s="42">
        <v>0</v>
      </c>
      <c r="BM73" s="42">
        <v>0</v>
      </c>
      <c r="BN73" s="42">
        <v>0</v>
      </c>
      <c r="BO73" s="42">
        <v>0</v>
      </c>
      <c r="BP73" s="42">
        <v>0</v>
      </c>
      <c r="BQ73" s="42">
        <v>0</v>
      </c>
      <c r="BR73" s="42">
        <v>0</v>
      </c>
      <c r="BS73" s="42">
        <v>0</v>
      </c>
      <c r="BT73" s="42">
        <v>0</v>
      </c>
      <c r="BU73" s="42">
        <v>0</v>
      </c>
      <c r="BV73" s="42">
        <v>0</v>
      </c>
      <c r="BW73" s="42">
        <v>0</v>
      </c>
      <c r="BX73" s="42">
        <v>0</v>
      </c>
      <c r="BY73" s="42">
        <v>0</v>
      </c>
      <c r="BZ73" s="42">
        <v>0</v>
      </c>
      <c r="CA73" s="42">
        <v>0</v>
      </c>
      <c r="CB73" s="42">
        <v>0</v>
      </c>
      <c r="CC73" s="42">
        <v>0</v>
      </c>
      <c r="CD73" s="42">
        <v>0</v>
      </c>
      <c r="CE73" s="42">
        <v>0</v>
      </c>
      <c r="CF73" s="42">
        <v>0</v>
      </c>
    </row>
    <row r="74" spans="1:84" x14ac:dyDescent="0.25">
      <c r="A74" s="3" t="s">
        <v>32</v>
      </c>
      <c r="B74" s="3" t="s">
        <v>99</v>
      </c>
      <c r="C74" s="3" t="s">
        <v>116</v>
      </c>
      <c r="D74" s="42">
        <v>0</v>
      </c>
      <c r="E74" s="42">
        <v>0</v>
      </c>
      <c r="F74" s="42">
        <v>0</v>
      </c>
      <c r="G74" s="42">
        <v>0</v>
      </c>
      <c r="H74" s="42">
        <v>0</v>
      </c>
      <c r="I74" s="42">
        <v>0</v>
      </c>
      <c r="J74" s="42">
        <v>0</v>
      </c>
      <c r="K74" s="42">
        <v>0</v>
      </c>
      <c r="L74" s="42">
        <v>0</v>
      </c>
      <c r="M74" s="42">
        <v>0</v>
      </c>
      <c r="N74" s="42">
        <v>0</v>
      </c>
      <c r="O74" s="42">
        <v>0</v>
      </c>
      <c r="P74" s="42">
        <v>0</v>
      </c>
      <c r="Q74" s="42">
        <v>0</v>
      </c>
      <c r="R74" s="42">
        <v>0</v>
      </c>
      <c r="S74" s="42">
        <v>0</v>
      </c>
      <c r="T74" s="42">
        <v>0</v>
      </c>
      <c r="U74" s="42">
        <v>0</v>
      </c>
      <c r="V74" s="42">
        <v>0</v>
      </c>
      <c r="W74" s="42">
        <v>0</v>
      </c>
      <c r="X74" s="42">
        <v>0</v>
      </c>
      <c r="Y74" s="42">
        <v>0</v>
      </c>
      <c r="Z74" s="42">
        <v>0</v>
      </c>
      <c r="AA74" s="42">
        <v>0</v>
      </c>
      <c r="AB74" s="42">
        <v>0</v>
      </c>
      <c r="AC74" s="42">
        <v>0</v>
      </c>
      <c r="AD74" s="42">
        <v>0</v>
      </c>
      <c r="AE74" s="42">
        <v>0</v>
      </c>
      <c r="AF74" s="42">
        <v>0</v>
      </c>
      <c r="AG74" s="42">
        <v>0</v>
      </c>
      <c r="AH74" s="42">
        <v>0</v>
      </c>
      <c r="AI74" s="42">
        <v>0</v>
      </c>
      <c r="AJ74" s="42">
        <v>0</v>
      </c>
      <c r="AK74" s="42">
        <v>0</v>
      </c>
      <c r="AL74" s="42">
        <v>0</v>
      </c>
      <c r="AM74" s="42">
        <v>0</v>
      </c>
      <c r="AN74" s="42">
        <v>0</v>
      </c>
      <c r="AO74" s="42">
        <v>0</v>
      </c>
      <c r="AP74" s="42">
        <v>0</v>
      </c>
      <c r="AQ74" s="42">
        <v>0</v>
      </c>
      <c r="AR74" s="42">
        <v>0</v>
      </c>
      <c r="AS74" s="42">
        <v>0</v>
      </c>
      <c r="AT74" s="42">
        <v>0</v>
      </c>
      <c r="AU74" s="42">
        <v>0</v>
      </c>
      <c r="AV74" s="42">
        <v>0</v>
      </c>
      <c r="AW74" s="42">
        <v>0</v>
      </c>
      <c r="AX74" s="42">
        <v>0</v>
      </c>
      <c r="AY74" s="42">
        <v>0</v>
      </c>
      <c r="AZ74" s="42">
        <v>0</v>
      </c>
      <c r="BA74" s="42">
        <v>0</v>
      </c>
      <c r="BB74" s="42">
        <v>0</v>
      </c>
      <c r="BC74" s="42">
        <v>0</v>
      </c>
      <c r="BD74" s="42">
        <v>0</v>
      </c>
      <c r="BE74" s="42">
        <v>0</v>
      </c>
      <c r="BF74" s="42">
        <v>0</v>
      </c>
      <c r="BG74" s="42">
        <v>0</v>
      </c>
      <c r="BH74" s="42">
        <v>0</v>
      </c>
      <c r="BI74" s="42">
        <v>0</v>
      </c>
      <c r="BJ74" s="42">
        <v>0</v>
      </c>
      <c r="BK74" s="42">
        <v>0</v>
      </c>
      <c r="BL74" s="42">
        <v>0</v>
      </c>
      <c r="BM74" s="42">
        <v>0</v>
      </c>
      <c r="BN74" s="42">
        <v>0</v>
      </c>
      <c r="BO74" s="42">
        <v>0</v>
      </c>
      <c r="BP74" s="42">
        <v>0</v>
      </c>
      <c r="BQ74" s="42">
        <v>0</v>
      </c>
      <c r="BR74" s="42">
        <v>0</v>
      </c>
      <c r="BS74" s="42">
        <v>0</v>
      </c>
      <c r="BT74" s="42">
        <v>0</v>
      </c>
      <c r="BU74" s="42">
        <v>0</v>
      </c>
      <c r="BV74" s="42">
        <v>0</v>
      </c>
      <c r="BW74" s="42">
        <v>0</v>
      </c>
      <c r="BX74" s="42">
        <v>0</v>
      </c>
      <c r="BY74" s="42">
        <v>0</v>
      </c>
      <c r="BZ74" s="42">
        <v>0</v>
      </c>
      <c r="CA74" s="42">
        <v>0</v>
      </c>
      <c r="CB74" s="42">
        <v>0</v>
      </c>
      <c r="CC74" s="42">
        <v>0</v>
      </c>
      <c r="CD74" s="42">
        <v>0</v>
      </c>
      <c r="CE74" s="42">
        <v>0</v>
      </c>
      <c r="CF74" s="42">
        <v>0</v>
      </c>
    </row>
    <row r="75" spans="1:84" x14ac:dyDescent="0.25">
      <c r="A75" s="3" t="s">
        <v>32</v>
      </c>
      <c r="B75" s="3" t="s">
        <v>99</v>
      </c>
      <c r="C75" s="3" t="s">
        <v>117</v>
      </c>
      <c r="D75" s="42">
        <v>0</v>
      </c>
      <c r="E75" s="42">
        <v>0</v>
      </c>
      <c r="F75" s="42">
        <v>0</v>
      </c>
      <c r="G75" s="42">
        <v>0</v>
      </c>
      <c r="H75" s="42">
        <v>0</v>
      </c>
      <c r="I75" s="42">
        <v>0</v>
      </c>
      <c r="J75" s="42">
        <v>0</v>
      </c>
      <c r="K75" s="42">
        <v>0</v>
      </c>
      <c r="L75" s="42">
        <v>0</v>
      </c>
      <c r="M75" s="42">
        <v>0</v>
      </c>
      <c r="N75" s="42">
        <v>0</v>
      </c>
      <c r="O75" s="42">
        <v>0</v>
      </c>
      <c r="P75" s="42">
        <v>0</v>
      </c>
      <c r="Q75" s="42">
        <v>0</v>
      </c>
      <c r="R75" s="42">
        <v>0</v>
      </c>
      <c r="S75" s="42">
        <v>0</v>
      </c>
      <c r="T75" s="42">
        <v>0</v>
      </c>
      <c r="U75" s="42">
        <v>0</v>
      </c>
      <c r="V75" s="42">
        <v>0</v>
      </c>
      <c r="W75" s="42">
        <v>0</v>
      </c>
      <c r="X75" s="42">
        <v>0</v>
      </c>
      <c r="Y75" s="42">
        <v>0</v>
      </c>
      <c r="Z75" s="42">
        <v>0</v>
      </c>
      <c r="AA75" s="42">
        <v>0</v>
      </c>
      <c r="AB75" s="42">
        <v>0</v>
      </c>
      <c r="AC75" s="42">
        <v>0</v>
      </c>
      <c r="AD75" s="42">
        <v>0</v>
      </c>
      <c r="AE75" s="42">
        <v>0</v>
      </c>
      <c r="AF75" s="42">
        <v>0</v>
      </c>
      <c r="AG75" s="42">
        <v>0</v>
      </c>
      <c r="AH75" s="42">
        <v>0</v>
      </c>
      <c r="AI75" s="42">
        <v>0</v>
      </c>
      <c r="AJ75" s="42">
        <v>0</v>
      </c>
      <c r="AK75" s="42">
        <v>0</v>
      </c>
      <c r="AL75" s="42">
        <v>0</v>
      </c>
      <c r="AM75" s="42">
        <v>0</v>
      </c>
      <c r="AN75" s="42">
        <v>0</v>
      </c>
      <c r="AO75" s="42">
        <v>0</v>
      </c>
      <c r="AP75" s="42">
        <v>0</v>
      </c>
      <c r="AQ75" s="42">
        <v>0</v>
      </c>
      <c r="AR75" s="42">
        <v>0</v>
      </c>
      <c r="AS75" s="42">
        <v>0</v>
      </c>
      <c r="AT75" s="42">
        <v>0</v>
      </c>
      <c r="AU75" s="42">
        <v>0</v>
      </c>
      <c r="AV75" s="42">
        <v>0</v>
      </c>
      <c r="AW75" s="42">
        <v>0</v>
      </c>
      <c r="AX75" s="42">
        <v>0</v>
      </c>
      <c r="AY75" s="42">
        <v>0</v>
      </c>
      <c r="AZ75" s="42">
        <v>0</v>
      </c>
      <c r="BA75" s="42">
        <v>0</v>
      </c>
      <c r="BB75" s="42">
        <v>0</v>
      </c>
      <c r="BC75" s="42">
        <v>0</v>
      </c>
      <c r="BD75" s="42">
        <v>0</v>
      </c>
      <c r="BE75" s="42">
        <v>0</v>
      </c>
      <c r="BF75" s="42">
        <v>0</v>
      </c>
      <c r="BG75" s="42">
        <v>0</v>
      </c>
      <c r="BH75" s="42">
        <v>0</v>
      </c>
      <c r="BI75" s="42">
        <v>0</v>
      </c>
      <c r="BJ75" s="42">
        <v>0</v>
      </c>
      <c r="BK75" s="42">
        <v>0</v>
      </c>
      <c r="BL75" s="42">
        <v>0</v>
      </c>
      <c r="BM75" s="42">
        <v>0</v>
      </c>
      <c r="BN75" s="42">
        <v>0</v>
      </c>
      <c r="BO75" s="42">
        <v>0</v>
      </c>
      <c r="BP75" s="42">
        <v>0</v>
      </c>
      <c r="BQ75" s="42">
        <v>0</v>
      </c>
      <c r="BR75" s="42">
        <v>0</v>
      </c>
      <c r="BS75" s="42">
        <v>0</v>
      </c>
      <c r="BT75" s="42">
        <v>0</v>
      </c>
      <c r="BU75" s="42">
        <v>0</v>
      </c>
      <c r="BV75" s="42">
        <v>0</v>
      </c>
      <c r="BW75" s="42">
        <v>0</v>
      </c>
      <c r="BX75" s="42">
        <v>0</v>
      </c>
      <c r="BY75" s="42">
        <v>0</v>
      </c>
      <c r="BZ75" s="42">
        <v>0</v>
      </c>
      <c r="CA75" s="42">
        <v>0</v>
      </c>
      <c r="CB75" s="42">
        <v>0</v>
      </c>
      <c r="CC75" s="42">
        <v>0</v>
      </c>
      <c r="CD75" s="42">
        <v>0</v>
      </c>
      <c r="CE75" s="42">
        <v>0</v>
      </c>
      <c r="CF75" s="42">
        <v>0</v>
      </c>
    </row>
    <row r="76" spans="1:84" x14ac:dyDescent="0.25">
      <c r="A76" s="3" t="s">
        <v>32</v>
      </c>
      <c r="B76" s="3" t="s">
        <v>99</v>
      </c>
      <c r="C76" s="3" t="s">
        <v>121</v>
      </c>
      <c r="D76" s="42">
        <v>0</v>
      </c>
      <c r="E76" s="42">
        <v>0</v>
      </c>
      <c r="F76" s="42">
        <v>0</v>
      </c>
      <c r="G76" s="42">
        <v>0</v>
      </c>
      <c r="H76" s="42">
        <v>0</v>
      </c>
      <c r="I76" s="42">
        <v>0</v>
      </c>
      <c r="J76" s="42">
        <v>0</v>
      </c>
      <c r="K76" s="42">
        <v>0</v>
      </c>
      <c r="L76" s="42">
        <v>0</v>
      </c>
      <c r="M76" s="42">
        <v>0</v>
      </c>
      <c r="N76" s="42">
        <v>0</v>
      </c>
      <c r="O76" s="42">
        <v>0</v>
      </c>
      <c r="P76" s="42">
        <v>0</v>
      </c>
      <c r="Q76" s="42">
        <v>0</v>
      </c>
      <c r="R76" s="42">
        <v>0</v>
      </c>
      <c r="S76" s="42">
        <v>0</v>
      </c>
      <c r="T76" s="42">
        <v>0</v>
      </c>
      <c r="U76" s="42">
        <v>0</v>
      </c>
      <c r="V76" s="42">
        <v>0</v>
      </c>
      <c r="W76" s="42">
        <v>0</v>
      </c>
      <c r="X76" s="42">
        <v>0</v>
      </c>
      <c r="Y76" s="42">
        <v>0</v>
      </c>
      <c r="Z76" s="42">
        <v>0</v>
      </c>
      <c r="AA76" s="42">
        <v>0</v>
      </c>
      <c r="AB76" s="42">
        <v>0</v>
      </c>
      <c r="AC76" s="42">
        <v>0</v>
      </c>
      <c r="AD76" s="42">
        <v>0</v>
      </c>
      <c r="AE76" s="42">
        <v>0</v>
      </c>
      <c r="AF76" s="42">
        <v>0</v>
      </c>
      <c r="AG76" s="42">
        <v>0</v>
      </c>
      <c r="AH76" s="42">
        <v>0</v>
      </c>
      <c r="AI76" s="42">
        <v>0</v>
      </c>
      <c r="AJ76" s="42">
        <v>0</v>
      </c>
      <c r="AK76" s="42">
        <v>0</v>
      </c>
      <c r="AL76" s="42">
        <v>0</v>
      </c>
      <c r="AM76" s="42">
        <v>0</v>
      </c>
      <c r="AN76" s="42">
        <v>0</v>
      </c>
      <c r="AO76" s="42">
        <v>0</v>
      </c>
      <c r="AP76" s="42">
        <v>0</v>
      </c>
      <c r="AQ76" s="42">
        <v>0</v>
      </c>
      <c r="AR76" s="42">
        <v>0</v>
      </c>
      <c r="AS76" s="42">
        <v>0</v>
      </c>
      <c r="AT76" s="42">
        <v>0</v>
      </c>
      <c r="AU76" s="42">
        <v>0</v>
      </c>
      <c r="AV76" s="42">
        <v>0</v>
      </c>
      <c r="AW76" s="42">
        <v>0</v>
      </c>
      <c r="AX76" s="42">
        <v>0</v>
      </c>
      <c r="AY76" s="42">
        <v>0</v>
      </c>
      <c r="AZ76" s="42">
        <v>0</v>
      </c>
      <c r="BA76" s="42">
        <v>0</v>
      </c>
      <c r="BB76" s="42">
        <v>0</v>
      </c>
      <c r="BC76" s="42">
        <v>0</v>
      </c>
      <c r="BD76" s="42">
        <v>0</v>
      </c>
      <c r="BE76" s="42">
        <v>0</v>
      </c>
      <c r="BF76" s="42">
        <v>0</v>
      </c>
      <c r="BG76" s="42">
        <v>0</v>
      </c>
      <c r="BH76" s="42">
        <v>0</v>
      </c>
      <c r="BI76" s="42">
        <v>0</v>
      </c>
      <c r="BJ76" s="42">
        <v>0</v>
      </c>
      <c r="BK76" s="42">
        <v>0</v>
      </c>
      <c r="BL76" s="42">
        <v>0</v>
      </c>
      <c r="BM76" s="42">
        <v>0</v>
      </c>
      <c r="BN76" s="42">
        <v>0</v>
      </c>
      <c r="BO76" s="42">
        <v>0</v>
      </c>
      <c r="BP76" s="42">
        <v>0</v>
      </c>
      <c r="BQ76" s="42">
        <v>0</v>
      </c>
      <c r="BR76" s="42">
        <v>0</v>
      </c>
      <c r="BS76" s="42">
        <v>0</v>
      </c>
      <c r="BT76" s="42">
        <v>0</v>
      </c>
      <c r="BU76" s="42">
        <v>0</v>
      </c>
      <c r="BV76" s="42">
        <v>0</v>
      </c>
      <c r="BW76" s="42">
        <v>0</v>
      </c>
      <c r="BX76" s="42">
        <v>0</v>
      </c>
      <c r="BY76" s="42">
        <v>0</v>
      </c>
      <c r="BZ76" s="42">
        <v>0</v>
      </c>
      <c r="CA76" s="42">
        <v>0</v>
      </c>
      <c r="CB76" s="42">
        <v>0</v>
      </c>
      <c r="CC76" s="42">
        <v>0</v>
      </c>
      <c r="CD76" s="42">
        <v>0</v>
      </c>
      <c r="CE76" s="42">
        <v>0</v>
      </c>
      <c r="CF76" s="42">
        <v>0</v>
      </c>
    </row>
    <row r="77" spans="1:84" x14ac:dyDescent="0.25">
      <c r="A77" s="3" t="s">
        <v>32</v>
      </c>
      <c r="B77" s="3" t="s">
        <v>99</v>
      </c>
      <c r="C77" s="3" t="s">
        <v>118</v>
      </c>
      <c r="D77" s="42">
        <v>0</v>
      </c>
      <c r="E77" s="42">
        <v>0</v>
      </c>
      <c r="F77" s="42">
        <v>0</v>
      </c>
      <c r="G77" s="42">
        <v>0</v>
      </c>
      <c r="H77" s="42">
        <v>0</v>
      </c>
      <c r="I77" s="42">
        <v>0</v>
      </c>
      <c r="J77" s="42">
        <v>0</v>
      </c>
      <c r="K77" s="42">
        <v>0</v>
      </c>
      <c r="L77" s="42">
        <v>0</v>
      </c>
      <c r="M77" s="42">
        <v>0</v>
      </c>
      <c r="N77" s="42">
        <v>0</v>
      </c>
      <c r="O77" s="42">
        <v>0</v>
      </c>
      <c r="P77" s="42">
        <v>0</v>
      </c>
      <c r="Q77" s="42">
        <v>0</v>
      </c>
      <c r="R77" s="42">
        <v>0</v>
      </c>
      <c r="S77" s="42">
        <v>0</v>
      </c>
      <c r="T77" s="42">
        <v>0</v>
      </c>
      <c r="U77" s="42">
        <v>0</v>
      </c>
      <c r="V77" s="42">
        <v>0</v>
      </c>
      <c r="W77" s="42">
        <v>0</v>
      </c>
      <c r="X77" s="42">
        <v>0</v>
      </c>
      <c r="Y77" s="42">
        <v>0</v>
      </c>
      <c r="Z77" s="42">
        <v>0</v>
      </c>
      <c r="AA77" s="42">
        <v>0</v>
      </c>
      <c r="AB77" s="42">
        <v>0</v>
      </c>
      <c r="AC77" s="42">
        <v>0</v>
      </c>
      <c r="AD77" s="42">
        <v>0</v>
      </c>
      <c r="AE77" s="42">
        <v>0</v>
      </c>
      <c r="AF77" s="42">
        <v>0</v>
      </c>
      <c r="AG77" s="42">
        <v>0</v>
      </c>
      <c r="AH77" s="42">
        <v>0</v>
      </c>
      <c r="AI77" s="42">
        <v>0</v>
      </c>
      <c r="AJ77" s="42">
        <v>0</v>
      </c>
      <c r="AK77" s="42">
        <v>0</v>
      </c>
      <c r="AL77" s="42">
        <v>0</v>
      </c>
      <c r="AM77" s="42">
        <v>0</v>
      </c>
      <c r="AN77" s="42">
        <v>0</v>
      </c>
      <c r="AO77" s="42">
        <v>0</v>
      </c>
      <c r="AP77" s="42">
        <v>0</v>
      </c>
      <c r="AQ77" s="42">
        <v>0</v>
      </c>
      <c r="AR77" s="42">
        <v>0</v>
      </c>
      <c r="AS77" s="42">
        <v>0</v>
      </c>
      <c r="AT77" s="42">
        <v>0</v>
      </c>
      <c r="AU77" s="42">
        <v>0</v>
      </c>
      <c r="AV77" s="42">
        <v>0</v>
      </c>
      <c r="AW77" s="42">
        <v>0</v>
      </c>
      <c r="AX77" s="42">
        <v>0</v>
      </c>
      <c r="AY77" s="42">
        <v>0</v>
      </c>
      <c r="AZ77" s="42">
        <v>0</v>
      </c>
      <c r="BA77" s="42">
        <v>0</v>
      </c>
      <c r="BB77" s="42">
        <v>0</v>
      </c>
      <c r="BC77" s="42">
        <v>0</v>
      </c>
      <c r="BD77" s="42">
        <v>0</v>
      </c>
      <c r="BE77" s="42">
        <v>0</v>
      </c>
      <c r="BF77" s="42">
        <v>0</v>
      </c>
      <c r="BG77" s="42">
        <v>0</v>
      </c>
      <c r="BH77" s="42">
        <v>0</v>
      </c>
      <c r="BI77" s="42">
        <v>0</v>
      </c>
      <c r="BJ77" s="42">
        <v>0</v>
      </c>
      <c r="BK77" s="42">
        <v>0</v>
      </c>
      <c r="BL77" s="42">
        <v>0</v>
      </c>
      <c r="BM77" s="42">
        <v>0</v>
      </c>
      <c r="BN77" s="42">
        <v>0</v>
      </c>
      <c r="BO77" s="42">
        <v>0</v>
      </c>
      <c r="BP77" s="42">
        <v>0</v>
      </c>
      <c r="BQ77" s="42">
        <v>0</v>
      </c>
      <c r="BR77" s="42">
        <v>0</v>
      </c>
      <c r="BS77" s="42">
        <v>0</v>
      </c>
      <c r="BT77" s="42">
        <v>0</v>
      </c>
      <c r="BU77" s="42">
        <v>0</v>
      </c>
      <c r="BV77" s="42">
        <v>0</v>
      </c>
      <c r="BW77" s="42">
        <v>0</v>
      </c>
      <c r="BX77" s="42">
        <v>0</v>
      </c>
      <c r="BY77" s="42">
        <v>0</v>
      </c>
      <c r="BZ77" s="42">
        <v>0</v>
      </c>
      <c r="CA77" s="42">
        <v>0</v>
      </c>
      <c r="CB77" s="42">
        <v>0</v>
      </c>
      <c r="CC77" s="42">
        <v>0</v>
      </c>
      <c r="CD77" s="42">
        <v>0</v>
      </c>
      <c r="CE77" s="42">
        <v>0</v>
      </c>
      <c r="CF77" s="42">
        <v>0</v>
      </c>
    </row>
    <row r="78" spans="1:84" x14ac:dyDescent="0.25">
      <c r="A78" s="3" t="s">
        <v>32</v>
      </c>
      <c r="B78" s="3" t="s">
        <v>99</v>
      </c>
      <c r="C78" s="3" t="s">
        <v>119</v>
      </c>
      <c r="D78" s="42">
        <v>0</v>
      </c>
      <c r="E78" s="42">
        <v>0</v>
      </c>
      <c r="F78" s="42">
        <v>0</v>
      </c>
      <c r="G78" s="42">
        <v>0</v>
      </c>
      <c r="H78" s="42">
        <v>0</v>
      </c>
      <c r="I78" s="42">
        <v>0</v>
      </c>
      <c r="J78" s="42">
        <v>0</v>
      </c>
      <c r="K78" s="42">
        <v>0</v>
      </c>
      <c r="L78" s="42">
        <v>0</v>
      </c>
      <c r="M78" s="42">
        <v>0</v>
      </c>
      <c r="N78" s="42">
        <v>0</v>
      </c>
      <c r="O78" s="42">
        <v>0</v>
      </c>
      <c r="P78" s="42">
        <v>0</v>
      </c>
      <c r="Q78" s="42">
        <v>0</v>
      </c>
      <c r="R78" s="42">
        <v>0</v>
      </c>
      <c r="S78" s="42">
        <v>0</v>
      </c>
      <c r="T78" s="42">
        <v>0</v>
      </c>
      <c r="U78" s="42">
        <v>0</v>
      </c>
      <c r="V78" s="42">
        <v>0</v>
      </c>
      <c r="W78" s="42">
        <v>0</v>
      </c>
      <c r="X78" s="42">
        <v>0</v>
      </c>
      <c r="Y78" s="42">
        <v>0</v>
      </c>
      <c r="Z78" s="42">
        <v>0</v>
      </c>
      <c r="AA78" s="42">
        <v>0</v>
      </c>
      <c r="AB78" s="42">
        <v>0</v>
      </c>
      <c r="AC78" s="42">
        <v>0</v>
      </c>
      <c r="AD78" s="42">
        <v>0</v>
      </c>
      <c r="AE78" s="42">
        <v>0</v>
      </c>
      <c r="AF78" s="42">
        <v>0</v>
      </c>
      <c r="AG78" s="42">
        <v>0</v>
      </c>
      <c r="AH78" s="42">
        <v>0</v>
      </c>
      <c r="AI78" s="42">
        <v>0</v>
      </c>
      <c r="AJ78" s="42">
        <v>0</v>
      </c>
      <c r="AK78" s="42">
        <v>0</v>
      </c>
      <c r="AL78" s="42">
        <v>0</v>
      </c>
      <c r="AM78" s="42">
        <v>0</v>
      </c>
      <c r="AN78" s="42">
        <v>0</v>
      </c>
      <c r="AO78" s="42">
        <v>0</v>
      </c>
      <c r="AP78" s="42">
        <v>0</v>
      </c>
      <c r="AQ78" s="42">
        <v>0</v>
      </c>
      <c r="AR78" s="42">
        <v>0</v>
      </c>
      <c r="AS78" s="42">
        <v>0</v>
      </c>
      <c r="AT78" s="42">
        <v>0</v>
      </c>
      <c r="AU78" s="42">
        <v>0</v>
      </c>
      <c r="AV78" s="42">
        <v>0</v>
      </c>
      <c r="AW78" s="42">
        <v>0</v>
      </c>
      <c r="AX78" s="42">
        <v>0</v>
      </c>
      <c r="AY78" s="42">
        <v>0</v>
      </c>
      <c r="AZ78" s="42">
        <v>0</v>
      </c>
      <c r="BA78" s="42">
        <v>0</v>
      </c>
      <c r="BB78" s="42">
        <v>0</v>
      </c>
      <c r="BC78" s="42">
        <v>0</v>
      </c>
      <c r="BD78" s="42">
        <v>0</v>
      </c>
      <c r="BE78" s="42">
        <v>0</v>
      </c>
      <c r="BF78" s="42">
        <v>0</v>
      </c>
      <c r="BG78" s="42">
        <v>0</v>
      </c>
      <c r="BH78" s="42">
        <v>0</v>
      </c>
      <c r="BI78" s="42">
        <v>0</v>
      </c>
      <c r="BJ78" s="42">
        <v>0</v>
      </c>
      <c r="BK78" s="42">
        <v>0</v>
      </c>
      <c r="BL78" s="42">
        <v>0</v>
      </c>
      <c r="BM78" s="42">
        <v>0</v>
      </c>
      <c r="BN78" s="42">
        <v>0</v>
      </c>
      <c r="BO78" s="42">
        <v>0</v>
      </c>
      <c r="BP78" s="42">
        <v>0</v>
      </c>
      <c r="BQ78" s="42">
        <v>0</v>
      </c>
      <c r="BR78" s="42">
        <v>0</v>
      </c>
      <c r="BS78" s="42">
        <v>0</v>
      </c>
      <c r="BT78" s="42">
        <v>0</v>
      </c>
      <c r="BU78" s="42">
        <v>0</v>
      </c>
      <c r="BV78" s="42">
        <v>0</v>
      </c>
      <c r="BW78" s="42">
        <v>0</v>
      </c>
      <c r="BX78" s="42">
        <v>0</v>
      </c>
      <c r="BY78" s="42">
        <v>0</v>
      </c>
      <c r="BZ78" s="42">
        <v>0</v>
      </c>
      <c r="CA78" s="42">
        <v>0</v>
      </c>
      <c r="CB78" s="42">
        <v>0</v>
      </c>
      <c r="CC78" s="42">
        <v>0</v>
      </c>
      <c r="CD78" s="42">
        <v>0</v>
      </c>
      <c r="CE78" s="42">
        <v>0</v>
      </c>
      <c r="CF78" s="42">
        <v>0</v>
      </c>
    </row>
    <row r="79" spans="1:84" x14ac:dyDescent="0.25">
      <c r="A79" s="3" t="s">
        <v>32</v>
      </c>
      <c r="B79" s="3" t="s">
        <v>99</v>
      </c>
      <c r="C79" s="3" t="s">
        <v>120</v>
      </c>
      <c r="D79" s="42">
        <v>0</v>
      </c>
      <c r="E79" s="42">
        <v>0</v>
      </c>
      <c r="F79" s="42">
        <v>0</v>
      </c>
      <c r="G79" s="42">
        <v>0</v>
      </c>
      <c r="H79" s="42">
        <v>0</v>
      </c>
      <c r="I79" s="42">
        <v>0</v>
      </c>
      <c r="J79" s="42">
        <v>0</v>
      </c>
      <c r="K79" s="42">
        <v>0</v>
      </c>
      <c r="L79" s="42">
        <v>0</v>
      </c>
      <c r="M79" s="42">
        <v>0</v>
      </c>
      <c r="N79" s="42">
        <v>0</v>
      </c>
      <c r="O79" s="42">
        <v>0</v>
      </c>
      <c r="P79" s="42">
        <v>0</v>
      </c>
      <c r="Q79" s="42">
        <v>0</v>
      </c>
      <c r="R79" s="42">
        <v>0</v>
      </c>
      <c r="S79" s="42">
        <v>0</v>
      </c>
      <c r="T79" s="42">
        <v>0</v>
      </c>
      <c r="U79" s="42">
        <v>0</v>
      </c>
      <c r="V79" s="42">
        <v>0</v>
      </c>
      <c r="W79" s="42">
        <v>0</v>
      </c>
      <c r="X79" s="42">
        <v>0</v>
      </c>
      <c r="Y79" s="42">
        <v>0</v>
      </c>
      <c r="Z79" s="42">
        <v>0</v>
      </c>
      <c r="AA79" s="42">
        <v>0</v>
      </c>
      <c r="AB79" s="42">
        <v>0</v>
      </c>
      <c r="AC79" s="42">
        <v>0</v>
      </c>
      <c r="AD79" s="42">
        <v>0</v>
      </c>
      <c r="AE79" s="42">
        <v>0</v>
      </c>
      <c r="AF79" s="42">
        <v>0</v>
      </c>
      <c r="AG79" s="42">
        <v>0</v>
      </c>
      <c r="AH79" s="42">
        <v>0</v>
      </c>
      <c r="AI79" s="42">
        <v>0</v>
      </c>
      <c r="AJ79" s="42">
        <v>0</v>
      </c>
      <c r="AK79" s="42">
        <v>0</v>
      </c>
      <c r="AL79" s="42">
        <v>0</v>
      </c>
      <c r="AM79" s="42">
        <v>0</v>
      </c>
      <c r="AN79" s="42">
        <v>0</v>
      </c>
      <c r="AO79" s="42">
        <v>0</v>
      </c>
      <c r="AP79" s="42">
        <v>0</v>
      </c>
      <c r="AQ79" s="42">
        <v>0</v>
      </c>
      <c r="AR79" s="42">
        <v>0</v>
      </c>
      <c r="AS79" s="42">
        <v>0</v>
      </c>
      <c r="AT79" s="42">
        <v>0</v>
      </c>
      <c r="AU79" s="42">
        <v>0</v>
      </c>
      <c r="AV79" s="42">
        <v>0</v>
      </c>
      <c r="AW79" s="42">
        <v>0</v>
      </c>
      <c r="AX79" s="42">
        <v>0</v>
      </c>
      <c r="AY79" s="42">
        <v>0</v>
      </c>
      <c r="AZ79" s="42">
        <v>0</v>
      </c>
      <c r="BA79" s="42">
        <v>0</v>
      </c>
      <c r="BB79" s="42">
        <v>0</v>
      </c>
      <c r="BC79" s="42">
        <v>0</v>
      </c>
      <c r="BD79" s="42">
        <v>0</v>
      </c>
      <c r="BE79" s="42">
        <v>0</v>
      </c>
      <c r="BF79" s="42">
        <v>0</v>
      </c>
      <c r="BG79" s="42">
        <v>0</v>
      </c>
      <c r="BH79" s="42">
        <v>0</v>
      </c>
      <c r="BI79" s="42">
        <v>0</v>
      </c>
      <c r="BJ79" s="42">
        <v>0</v>
      </c>
      <c r="BK79" s="42">
        <v>0</v>
      </c>
      <c r="BL79" s="42">
        <v>0</v>
      </c>
      <c r="BM79" s="42">
        <v>0</v>
      </c>
      <c r="BN79" s="42">
        <v>0</v>
      </c>
      <c r="BO79" s="42">
        <v>0</v>
      </c>
      <c r="BP79" s="42">
        <v>0</v>
      </c>
      <c r="BQ79" s="42">
        <v>0</v>
      </c>
      <c r="BR79" s="42">
        <v>0</v>
      </c>
      <c r="BS79" s="42">
        <v>0</v>
      </c>
      <c r="BT79" s="42">
        <v>0</v>
      </c>
      <c r="BU79" s="42">
        <v>0</v>
      </c>
      <c r="BV79" s="42">
        <v>0</v>
      </c>
      <c r="BW79" s="42">
        <v>0</v>
      </c>
      <c r="BX79" s="42">
        <v>0</v>
      </c>
      <c r="BY79" s="42">
        <v>0</v>
      </c>
      <c r="BZ79" s="42">
        <v>0</v>
      </c>
      <c r="CA79" s="42">
        <v>0</v>
      </c>
      <c r="CB79" s="42">
        <v>0</v>
      </c>
      <c r="CC79" s="42">
        <v>0</v>
      </c>
      <c r="CD79" s="42">
        <v>0</v>
      </c>
      <c r="CE79" s="42">
        <v>0</v>
      </c>
      <c r="CF79" s="42">
        <v>0</v>
      </c>
    </row>
    <row r="80" spans="1:84" x14ac:dyDescent="0.25">
      <c r="A80" s="3" t="s">
        <v>32</v>
      </c>
      <c r="B80" s="3" t="s">
        <v>115</v>
      </c>
      <c r="C80" s="3" t="s">
        <v>122</v>
      </c>
      <c r="D80" s="42">
        <v>0</v>
      </c>
      <c r="E80" s="42">
        <v>0</v>
      </c>
      <c r="F80" s="42">
        <v>0</v>
      </c>
      <c r="G80" s="42">
        <v>0</v>
      </c>
      <c r="H80" s="42">
        <v>0</v>
      </c>
      <c r="I80" s="42">
        <v>0</v>
      </c>
      <c r="J80" s="42">
        <v>0</v>
      </c>
      <c r="K80" s="42">
        <v>0</v>
      </c>
      <c r="L80" s="42">
        <v>0</v>
      </c>
      <c r="M80" s="42">
        <v>0</v>
      </c>
      <c r="N80" s="42">
        <v>0</v>
      </c>
      <c r="O80" s="42">
        <v>0</v>
      </c>
      <c r="P80" s="42">
        <v>0</v>
      </c>
      <c r="Q80" s="42">
        <v>0</v>
      </c>
      <c r="R80" s="42">
        <v>0</v>
      </c>
      <c r="S80" s="42">
        <v>0</v>
      </c>
      <c r="T80" s="42">
        <v>0</v>
      </c>
      <c r="U80" s="42">
        <v>0</v>
      </c>
      <c r="V80" s="42">
        <v>0</v>
      </c>
      <c r="W80" s="42">
        <v>0</v>
      </c>
      <c r="X80" s="42">
        <v>0</v>
      </c>
      <c r="Y80" s="42">
        <v>0</v>
      </c>
      <c r="Z80" s="42">
        <v>0</v>
      </c>
      <c r="AA80" s="42">
        <v>0</v>
      </c>
      <c r="AB80" s="42">
        <v>0</v>
      </c>
      <c r="AC80" s="42">
        <v>0</v>
      </c>
      <c r="AD80" s="42">
        <v>0</v>
      </c>
      <c r="AE80" s="42">
        <v>0</v>
      </c>
      <c r="AF80" s="42">
        <v>0</v>
      </c>
      <c r="AG80" s="42">
        <v>0</v>
      </c>
      <c r="AH80" s="42">
        <v>0</v>
      </c>
      <c r="AI80" s="42">
        <v>0</v>
      </c>
      <c r="AJ80" s="42">
        <v>0</v>
      </c>
      <c r="AK80" s="42">
        <v>0</v>
      </c>
      <c r="AL80" s="42">
        <v>0</v>
      </c>
      <c r="AM80" s="42">
        <v>0</v>
      </c>
      <c r="AN80" s="42">
        <v>0</v>
      </c>
      <c r="AO80" s="42">
        <v>0</v>
      </c>
      <c r="AP80" s="42">
        <v>0</v>
      </c>
      <c r="AQ80" s="42">
        <v>0</v>
      </c>
      <c r="AR80" s="42">
        <v>0</v>
      </c>
      <c r="AS80" s="42">
        <v>0</v>
      </c>
      <c r="AT80" s="42">
        <v>0</v>
      </c>
      <c r="AU80" s="42">
        <v>0</v>
      </c>
      <c r="AV80" s="42">
        <v>0</v>
      </c>
      <c r="AW80" s="42">
        <v>0</v>
      </c>
      <c r="AX80" s="42">
        <v>0</v>
      </c>
      <c r="AY80" s="42">
        <v>0</v>
      </c>
      <c r="AZ80" s="42">
        <v>0</v>
      </c>
      <c r="BA80" s="42">
        <v>0</v>
      </c>
      <c r="BB80" s="42">
        <v>0</v>
      </c>
      <c r="BC80" s="42">
        <v>0</v>
      </c>
      <c r="BD80" s="42">
        <v>0</v>
      </c>
      <c r="BE80" s="42">
        <v>0</v>
      </c>
      <c r="BF80" s="42">
        <v>0</v>
      </c>
      <c r="BG80" s="42">
        <v>0</v>
      </c>
      <c r="BH80" s="42">
        <v>0</v>
      </c>
      <c r="BI80" s="42">
        <v>0</v>
      </c>
      <c r="BJ80" s="42">
        <v>0</v>
      </c>
      <c r="BK80" s="42">
        <v>0</v>
      </c>
      <c r="BL80" s="42">
        <v>0</v>
      </c>
      <c r="BM80" s="42">
        <v>0</v>
      </c>
      <c r="BN80" s="42">
        <v>0</v>
      </c>
      <c r="BO80" s="42">
        <v>0</v>
      </c>
      <c r="BP80" s="42">
        <v>0</v>
      </c>
      <c r="BQ80" s="42">
        <v>0</v>
      </c>
      <c r="BR80" s="42">
        <v>0</v>
      </c>
      <c r="BS80" s="42">
        <v>0</v>
      </c>
      <c r="BT80" s="42">
        <v>0</v>
      </c>
      <c r="BU80" s="42">
        <v>0</v>
      </c>
      <c r="BV80" s="42">
        <v>0</v>
      </c>
      <c r="BW80" s="42">
        <v>0</v>
      </c>
      <c r="BX80" s="42">
        <v>0</v>
      </c>
      <c r="BY80" s="42">
        <v>0</v>
      </c>
      <c r="BZ80" s="42">
        <v>0</v>
      </c>
      <c r="CA80" s="42">
        <v>0</v>
      </c>
      <c r="CB80" s="42">
        <v>0</v>
      </c>
      <c r="CC80" s="42">
        <v>0</v>
      </c>
      <c r="CD80" s="42">
        <v>0</v>
      </c>
      <c r="CE80" s="42">
        <v>0</v>
      </c>
      <c r="CF80" s="42">
        <v>0</v>
      </c>
    </row>
    <row r="81" spans="1:84" x14ac:dyDescent="0.25">
      <c r="A81" s="3" t="s">
        <v>32</v>
      </c>
      <c r="B81" s="3" t="s">
        <v>115</v>
      </c>
      <c r="C81" s="3" t="s">
        <v>116</v>
      </c>
      <c r="D81" s="42">
        <v>0</v>
      </c>
      <c r="E81" s="42">
        <v>0</v>
      </c>
      <c r="F81" s="42">
        <v>0</v>
      </c>
      <c r="G81" s="42">
        <v>0</v>
      </c>
      <c r="H81" s="42">
        <v>0</v>
      </c>
      <c r="I81" s="42">
        <v>0</v>
      </c>
      <c r="J81" s="42">
        <v>0</v>
      </c>
      <c r="K81" s="42">
        <v>0</v>
      </c>
      <c r="L81" s="42">
        <v>0</v>
      </c>
      <c r="M81" s="42">
        <v>0</v>
      </c>
      <c r="N81" s="42">
        <v>0</v>
      </c>
      <c r="O81" s="42">
        <v>0</v>
      </c>
      <c r="P81" s="42">
        <v>0</v>
      </c>
      <c r="Q81" s="42">
        <v>0</v>
      </c>
      <c r="R81" s="42">
        <v>0</v>
      </c>
      <c r="S81" s="42">
        <v>0</v>
      </c>
      <c r="T81" s="42">
        <v>0</v>
      </c>
      <c r="U81" s="42">
        <v>0</v>
      </c>
      <c r="V81" s="42">
        <v>0</v>
      </c>
      <c r="W81" s="42">
        <v>0</v>
      </c>
      <c r="X81" s="42">
        <v>0</v>
      </c>
      <c r="Y81" s="42">
        <v>0</v>
      </c>
      <c r="Z81" s="42">
        <v>0</v>
      </c>
      <c r="AA81" s="42">
        <v>0</v>
      </c>
      <c r="AB81" s="42">
        <v>0</v>
      </c>
      <c r="AC81" s="42">
        <v>0</v>
      </c>
      <c r="AD81" s="42">
        <v>0</v>
      </c>
      <c r="AE81" s="42">
        <v>0</v>
      </c>
      <c r="AF81" s="42">
        <v>0</v>
      </c>
      <c r="AG81" s="42">
        <v>0</v>
      </c>
      <c r="AH81" s="42">
        <v>0</v>
      </c>
      <c r="AI81" s="42">
        <v>0</v>
      </c>
      <c r="AJ81" s="42">
        <v>0</v>
      </c>
      <c r="AK81" s="42">
        <v>0</v>
      </c>
      <c r="AL81" s="42">
        <v>0</v>
      </c>
      <c r="AM81" s="42">
        <v>0</v>
      </c>
      <c r="AN81" s="42">
        <v>0</v>
      </c>
      <c r="AO81" s="42">
        <v>0</v>
      </c>
      <c r="AP81" s="42">
        <v>0</v>
      </c>
      <c r="AQ81" s="42">
        <v>0</v>
      </c>
      <c r="AR81" s="42">
        <v>0</v>
      </c>
      <c r="AS81" s="42">
        <v>0</v>
      </c>
      <c r="AT81" s="42">
        <v>0</v>
      </c>
      <c r="AU81" s="42">
        <v>0</v>
      </c>
      <c r="AV81" s="42">
        <v>0</v>
      </c>
      <c r="AW81" s="42">
        <v>0</v>
      </c>
      <c r="AX81" s="42">
        <v>0</v>
      </c>
      <c r="AY81" s="42">
        <v>0</v>
      </c>
      <c r="AZ81" s="42">
        <v>0</v>
      </c>
      <c r="BA81" s="42">
        <v>0</v>
      </c>
      <c r="BB81" s="42">
        <v>0</v>
      </c>
      <c r="BC81" s="42">
        <v>0</v>
      </c>
      <c r="BD81" s="42">
        <v>0</v>
      </c>
      <c r="BE81" s="42">
        <v>0</v>
      </c>
      <c r="BF81" s="42">
        <v>0</v>
      </c>
      <c r="BG81" s="42">
        <v>0</v>
      </c>
      <c r="BH81" s="42">
        <v>0</v>
      </c>
      <c r="BI81" s="42">
        <v>0</v>
      </c>
      <c r="BJ81" s="42">
        <v>0</v>
      </c>
      <c r="BK81" s="42">
        <v>0</v>
      </c>
      <c r="BL81" s="42">
        <v>0</v>
      </c>
      <c r="BM81" s="42">
        <v>0</v>
      </c>
      <c r="BN81" s="42">
        <v>0</v>
      </c>
      <c r="BO81" s="42">
        <v>0</v>
      </c>
      <c r="BP81" s="42">
        <v>0</v>
      </c>
      <c r="BQ81" s="42">
        <v>0</v>
      </c>
      <c r="BR81" s="42">
        <v>0</v>
      </c>
      <c r="BS81" s="42">
        <v>0</v>
      </c>
      <c r="BT81" s="42">
        <v>0</v>
      </c>
      <c r="BU81" s="42">
        <v>0</v>
      </c>
      <c r="BV81" s="42">
        <v>0</v>
      </c>
      <c r="BW81" s="42">
        <v>0</v>
      </c>
      <c r="BX81" s="42">
        <v>0</v>
      </c>
      <c r="BY81" s="42">
        <v>0</v>
      </c>
      <c r="BZ81" s="42">
        <v>0</v>
      </c>
      <c r="CA81" s="42">
        <v>0</v>
      </c>
      <c r="CB81" s="42">
        <v>0</v>
      </c>
      <c r="CC81" s="42">
        <v>0</v>
      </c>
      <c r="CD81" s="42">
        <v>0</v>
      </c>
      <c r="CE81" s="42">
        <v>0</v>
      </c>
      <c r="CF81" s="42">
        <v>0</v>
      </c>
    </row>
    <row r="82" spans="1:84" x14ac:dyDescent="0.25">
      <c r="A82" s="3" t="s">
        <v>32</v>
      </c>
      <c r="B82" s="3" t="s">
        <v>115</v>
      </c>
      <c r="C82" s="3" t="s">
        <v>117</v>
      </c>
      <c r="D82" s="42">
        <v>0</v>
      </c>
      <c r="E82" s="42">
        <v>0</v>
      </c>
      <c r="F82" s="42">
        <v>0</v>
      </c>
      <c r="G82" s="42">
        <v>0</v>
      </c>
      <c r="H82" s="42">
        <v>0</v>
      </c>
      <c r="I82" s="42">
        <v>0</v>
      </c>
      <c r="J82" s="42">
        <v>0</v>
      </c>
      <c r="K82" s="42">
        <v>0</v>
      </c>
      <c r="L82" s="42">
        <v>0</v>
      </c>
      <c r="M82" s="42">
        <v>0</v>
      </c>
      <c r="N82" s="42">
        <v>0</v>
      </c>
      <c r="O82" s="42">
        <v>0</v>
      </c>
      <c r="P82" s="42">
        <v>0</v>
      </c>
      <c r="Q82" s="42">
        <v>0</v>
      </c>
      <c r="R82" s="42">
        <v>0</v>
      </c>
      <c r="S82" s="42">
        <v>0</v>
      </c>
      <c r="T82" s="42">
        <v>0</v>
      </c>
      <c r="U82" s="42">
        <v>0</v>
      </c>
      <c r="V82" s="42">
        <v>0</v>
      </c>
      <c r="W82" s="42">
        <v>0</v>
      </c>
      <c r="X82" s="42">
        <v>0</v>
      </c>
      <c r="Y82" s="42">
        <v>0</v>
      </c>
      <c r="Z82" s="42">
        <v>0</v>
      </c>
      <c r="AA82" s="42">
        <v>0</v>
      </c>
      <c r="AB82" s="42">
        <v>0</v>
      </c>
      <c r="AC82" s="42">
        <v>0</v>
      </c>
      <c r="AD82" s="42">
        <v>0</v>
      </c>
      <c r="AE82" s="42">
        <v>0</v>
      </c>
      <c r="AF82" s="42">
        <v>0</v>
      </c>
      <c r="AG82" s="42">
        <v>0</v>
      </c>
      <c r="AH82" s="42">
        <v>0</v>
      </c>
      <c r="AI82" s="42">
        <v>0</v>
      </c>
      <c r="AJ82" s="42">
        <v>0</v>
      </c>
      <c r="AK82" s="42">
        <v>0</v>
      </c>
      <c r="AL82" s="42">
        <v>0</v>
      </c>
      <c r="AM82" s="42">
        <v>0</v>
      </c>
      <c r="AN82" s="42">
        <v>0</v>
      </c>
      <c r="AO82" s="42">
        <v>0</v>
      </c>
      <c r="AP82" s="42">
        <v>0</v>
      </c>
      <c r="AQ82" s="42">
        <v>0</v>
      </c>
      <c r="AR82" s="42">
        <v>0</v>
      </c>
      <c r="AS82" s="42">
        <v>0</v>
      </c>
      <c r="AT82" s="42">
        <v>0</v>
      </c>
      <c r="AU82" s="42">
        <v>0</v>
      </c>
      <c r="AV82" s="42">
        <v>0</v>
      </c>
      <c r="AW82" s="42">
        <v>0</v>
      </c>
      <c r="AX82" s="42">
        <v>0</v>
      </c>
      <c r="AY82" s="42">
        <v>0</v>
      </c>
      <c r="AZ82" s="42">
        <v>0</v>
      </c>
      <c r="BA82" s="42">
        <v>0</v>
      </c>
      <c r="BB82" s="42">
        <v>0</v>
      </c>
      <c r="BC82" s="42">
        <v>0</v>
      </c>
      <c r="BD82" s="42">
        <v>0</v>
      </c>
      <c r="BE82" s="42">
        <v>0</v>
      </c>
      <c r="BF82" s="42">
        <v>0</v>
      </c>
      <c r="BG82" s="42">
        <v>0</v>
      </c>
      <c r="BH82" s="42">
        <v>0</v>
      </c>
      <c r="BI82" s="42">
        <v>0</v>
      </c>
      <c r="BJ82" s="42">
        <v>0</v>
      </c>
      <c r="BK82" s="42">
        <v>0</v>
      </c>
      <c r="BL82" s="42">
        <v>0</v>
      </c>
      <c r="BM82" s="42">
        <v>0</v>
      </c>
      <c r="BN82" s="42">
        <v>0</v>
      </c>
      <c r="BO82" s="42">
        <v>0</v>
      </c>
      <c r="BP82" s="42">
        <v>0</v>
      </c>
      <c r="BQ82" s="42">
        <v>0</v>
      </c>
      <c r="BR82" s="42">
        <v>0</v>
      </c>
      <c r="BS82" s="42">
        <v>0</v>
      </c>
      <c r="BT82" s="42">
        <v>0</v>
      </c>
      <c r="BU82" s="42">
        <v>0</v>
      </c>
      <c r="BV82" s="42">
        <v>0</v>
      </c>
      <c r="BW82" s="42">
        <v>0</v>
      </c>
      <c r="BX82" s="42">
        <v>0</v>
      </c>
      <c r="BY82" s="42">
        <v>0</v>
      </c>
      <c r="BZ82" s="42">
        <v>0</v>
      </c>
      <c r="CA82" s="42">
        <v>0</v>
      </c>
      <c r="CB82" s="42">
        <v>0</v>
      </c>
      <c r="CC82" s="42">
        <v>0</v>
      </c>
      <c r="CD82" s="42">
        <v>0</v>
      </c>
      <c r="CE82" s="42">
        <v>0</v>
      </c>
      <c r="CF82" s="42">
        <v>0</v>
      </c>
    </row>
    <row r="83" spans="1:84" x14ac:dyDescent="0.25">
      <c r="A83" s="3" t="s">
        <v>32</v>
      </c>
      <c r="B83" s="3" t="s">
        <v>115</v>
      </c>
      <c r="C83" s="3" t="s">
        <v>121</v>
      </c>
      <c r="D83" s="42">
        <v>0</v>
      </c>
      <c r="E83" s="42">
        <v>0</v>
      </c>
      <c r="F83" s="42">
        <v>0</v>
      </c>
      <c r="G83" s="42">
        <v>0</v>
      </c>
      <c r="H83" s="42">
        <v>0</v>
      </c>
      <c r="I83" s="42">
        <v>0</v>
      </c>
      <c r="J83" s="42">
        <v>0</v>
      </c>
      <c r="K83" s="42">
        <v>0</v>
      </c>
      <c r="L83" s="42">
        <v>0</v>
      </c>
      <c r="M83" s="42">
        <v>0</v>
      </c>
      <c r="N83" s="42">
        <v>0</v>
      </c>
      <c r="O83" s="42">
        <v>0</v>
      </c>
      <c r="P83" s="42">
        <v>0</v>
      </c>
      <c r="Q83" s="42">
        <v>0</v>
      </c>
      <c r="R83" s="42">
        <v>0</v>
      </c>
      <c r="S83" s="42">
        <v>0</v>
      </c>
      <c r="T83" s="42">
        <v>0</v>
      </c>
      <c r="U83" s="42">
        <v>0</v>
      </c>
      <c r="V83" s="42">
        <v>0</v>
      </c>
      <c r="W83" s="42">
        <v>0</v>
      </c>
      <c r="X83" s="42">
        <v>0</v>
      </c>
      <c r="Y83" s="42">
        <v>0</v>
      </c>
      <c r="Z83" s="42">
        <v>0</v>
      </c>
      <c r="AA83" s="42">
        <v>0</v>
      </c>
      <c r="AB83" s="42">
        <v>0</v>
      </c>
      <c r="AC83" s="42">
        <v>0</v>
      </c>
      <c r="AD83" s="42">
        <v>0</v>
      </c>
      <c r="AE83" s="42">
        <v>0</v>
      </c>
      <c r="AF83" s="42">
        <v>0</v>
      </c>
      <c r="AG83" s="42">
        <v>0</v>
      </c>
      <c r="AH83" s="42">
        <v>0</v>
      </c>
      <c r="AI83" s="42">
        <v>0</v>
      </c>
      <c r="AJ83" s="42">
        <v>0</v>
      </c>
      <c r="AK83" s="42">
        <v>0</v>
      </c>
      <c r="AL83" s="42">
        <v>0</v>
      </c>
      <c r="AM83" s="42">
        <v>0</v>
      </c>
      <c r="AN83" s="42">
        <v>0</v>
      </c>
      <c r="AO83" s="42">
        <v>0</v>
      </c>
      <c r="AP83" s="42">
        <v>0</v>
      </c>
      <c r="AQ83" s="42">
        <v>0</v>
      </c>
      <c r="AR83" s="42">
        <v>0</v>
      </c>
      <c r="AS83" s="42">
        <v>0</v>
      </c>
      <c r="AT83" s="42">
        <v>0</v>
      </c>
      <c r="AU83" s="42">
        <v>0</v>
      </c>
      <c r="AV83" s="42">
        <v>0</v>
      </c>
      <c r="AW83" s="42">
        <v>0</v>
      </c>
      <c r="AX83" s="42">
        <v>0</v>
      </c>
      <c r="AY83" s="42">
        <v>0</v>
      </c>
      <c r="AZ83" s="42">
        <v>0</v>
      </c>
      <c r="BA83" s="42">
        <v>0</v>
      </c>
      <c r="BB83" s="42">
        <v>0</v>
      </c>
      <c r="BC83" s="42">
        <v>0</v>
      </c>
      <c r="BD83" s="42">
        <v>0</v>
      </c>
      <c r="BE83" s="42">
        <v>0</v>
      </c>
      <c r="BF83" s="42">
        <v>0</v>
      </c>
      <c r="BG83" s="42">
        <v>0</v>
      </c>
      <c r="BH83" s="42">
        <v>0</v>
      </c>
      <c r="BI83" s="42">
        <v>0</v>
      </c>
      <c r="BJ83" s="42">
        <v>0</v>
      </c>
      <c r="BK83" s="42">
        <v>0</v>
      </c>
      <c r="BL83" s="42">
        <v>0</v>
      </c>
      <c r="BM83" s="42">
        <v>0</v>
      </c>
      <c r="BN83" s="42">
        <v>0</v>
      </c>
      <c r="BO83" s="42">
        <v>0</v>
      </c>
      <c r="BP83" s="42">
        <v>0</v>
      </c>
      <c r="BQ83" s="42">
        <v>0</v>
      </c>
      <c r="BR83" s="42">
        <v>0</v>
      </c>
      <c r="BS83" s="42">
        <v>0</v>
      </c>
      <c r="BT83" s="42">
        <v>0</v>
      </c>
      <c r="BU83" s="42">
        <v>0</v>
      </c>
      <c r="BV83" s="42">
        <v>0</v>
      </c>
      <c r="BW83" s="42">
        <v>0</v>
      </c>
      <c r="BX83" s="42">
        <v>0</v>
      </c>
      <c r="BY83" s="42">
        <v>0</v>
      </c>
      <c r="BZ83" s="42">
        <v>0</v>
      </c>
      <c r="CA83" s="42">
        <v>0</v>
      </c>
      <c r="CB83" s="42">
        <v>0</v>
      </c>
      <c r="CC83" s="42">
        <v>0</v>
      </c>
      <c r="CD83" s="42">
        <v>0</v>
      </c>
      <c r="CE83" s="42">
        <v>0</v>
      </c>
      <c r="CF83" s="42">
        <v>0</v>
      </c>
    </row>
    <row r="84" spans="1:84" x14ac:dyDescent="0.25">
      <c r="A84" s="3" t="s">
        <v>32</v>
      </c>
      <c r="B84" s="3" t="s">
        <v>115</v>
      </c>
      <c r="C84" s="3" t="s">
        <v>118</v>
      </c>
      <c r="D84" s="42">
        <v>0</v>
      </c>
      <c r="E84" s="42">
        <v>0</v>
      </c>
      <c r="F84" s="42">
        <v>0</v>
      </c>
      <c r="G84" s="42">
        <v>0</v>
      </c>
      <c r="H84" s="42">
        <v>0</v>
      </c>
      <c r="I84" s="42">
        <v>0</v>
      </c>
      <c r="J84" s="42">
        <v>0</v>
      </c>
      <c r="K84" s="42">
        <v>0</v>
      </c>
      <c r="L84" s="42">
        <v>0</v>
      </c>
      <c r="M84" s="42">
        <v>0</v>
      </c>
      <c r="N84" s="42">
        <v>0</v>
      </c>
      <c r="O84" s="42">
        <v>0</v>
      </c>
      <c r="P84" s="42">
        <v>0</v>
      </c>
      <c r="Q84" s="42">
        <v>0</v>
      </c>
      <c r="R84" s="42">
        <v>0</v>
      </c>
      <c r="S84" s="42">
        <v>0</v>
      </c>
      <c r="T84" s="42">
        <v>0</v>
      </c>
      <c r="U84" s="42">
        <v>0</v>
      </c>
      <c r="V84" s="42">
        <v>0</v>
      </c>
      <c r="W84" s="42">
        <v>0</v>
      </c>
      <c r="X84" s="42">
        <v>0</v>
      </c>
      <c r="Y84" s="42">
        <v>0</v>
      </c>
      <c r="Z84" s="42">
        <v>0</v>
      </c>
      <c r="AA84" s="42">
        <v>0</v>
      </c>
      <c r="AB84" s="42">
        <v>0</v>
      </c>
      <c r="AC84" s="42">
        <v>0</v>
      </c>
      <c r="AD84" s="42">
        <v>0</v>
      </c>
      <c r="AE84" s="42">
        <v>0</v>
      </c>
      <c r="AF84" s="42">
        <v>0</v>
      </c>
      <c r="AG84" s="42">
        <v>0</v>
      </c>
      <c r="AH84" s="42">
        <v>0</v>
      </c>
      <c r="AI84" s="42">
        <v>0</v>
      </c>
      <c r="AJ84" s="42">
        <v>0</v>
      </c>
      <c r="AK84" s="42">
        <v>0</v>
      </c>
      <c r="AL84" s="42">
        <v>0</v>
      </c>
      <c r="AM84" s="42">
        <v>0</v>
      </c>
      <c r="AN84" s="42">
        <v>0</v>
      </c>
      <c r="AO84" s="42">
        <v>0</v>
      </c>
      <c r="AP84" s="42">
        <v>0</v>
      </c>
      <c r="AQ84" s="42">
        <v>0</v>
      </c>
      <c r="AR84" s="42">
        <v>0</v>
      </c>
      <c r="AS84" s="42">
        <v>0</v>
      </c>
      <c r="AT84" s="42">
        <v>0</v>
      </c>
      <c r="AU84" s="42">
        <v>0</v>
      </c>
      <c r="AV84" s="42">
        <v>0</v>
      </c>
      <c r="AW84" s="42">
        <v>0</v>
      </c>
      <c r="AX84" s="42">
        <v>0</v>
      </c>
      <c r="AY84" s="42">
        <v>0</v>
      </c>
      <c r="AZ84" s="42">
        <v>0</v>
      </c>
      <c r="BA84" s="42">
        <v>0</v>
      </c>
      <c r="BB84" s="42">
        <v>0</v>
      </c>
      <c r="BC84" s="42">
        <v>0</v>
      </c>
      <c r="BD84" s="42">
        <v>0</v>
      </c>
      <c r="BE84" s="42">
        <v>0</v>
      </c>
      <c r="BF84" s="42">
        <v>0</v>
      </c>
      <c r="BG84" s="42">
        <v>0</v>
      </c>
      <c r="BH84" s="42">
        <v>0</v>
      </c>
      <c r="BI84" s="42">
        <v>0</v>
      </c>
      <c r="BJ84" s="42">
        <v>0</v>
      </c>
      <c r="BK84" s="42">
        <v>0</v>
      </c>
      <c r="BL84" s="42">
        <v>0</v>
      </c>
      <c r="BM84" s="42">
        <v>0</v>
      </c>
      <c r="BN84" s="42">
        <v>0</v>
      </c>
      <c r="BO84" s="42">
        <v>0</v>
      </c>
      <c r="BP84" s="42">
        <v>0</v>
      </c>
      <c r="BQ84" s="42">
        <v>0</v>
      </c>
      <c r="BR84" s="42">
        <v>0</v>
      </c>
      <c r="BS84" s="42">
        <v>0</v>
      </c>
      <c r="BT84" s="42">
        <v>0</v>
      </c>
      <c r="BU84" s="42">
        <v>0</v>
      </c>
      <c r="BV84" s="42">
        <v>0</v>
      </c>
      <c r="BW84" s="42">
        <v>0</v>
      </c>
      <c r="BX84" s="42">
        <v>0</v>
      </c>
      <c r="BY84" s="42">
        <v>0</v>
      </c>
      <c r="BZ84" s="42">
        <v>0</v>
      </c>
      <c r="CA84" s="42">
        <v>0</v>
      </c>
      <c r="CB84" s="42">
        <v>0</v>
      </c>
      <c r="CC84" s="42">
        <v>0</v>
      </c>
      <c r="CD84" s="42">
        <v>0</v>
      </c>
      <c r="CE84" s="42">
        <v>0</v>
      </c>
      <c r="CF84" s="42">
        <v>0</v>
      </c>
    </row>
    <row r="85" spans="1:84" x14ac:dyDescent="0.25">
      <c r="A85" s="3" t="s">
        <v>32</v>
      </c>
      <c r="B85" s="3" t="s">
        <v>115</v>
      </c>
      <c r="C85" s="3" t="s">
        <v>119</v>
      </c>
      <c r="D85" s="42">
        <v>0</v>
      </c>
      <c r="E85" s="42">
        <v>0</v>
      </c>
      <c r="F85" s="42">
        <v>0</v>
      </c>
      <c r="G85" s="42">
        <v>0</v>
      </c>
      <c r="H85" s="42">
        <v>0</v>
      </c>
      <c r="I85" s="42">
        <v>0</v>
      </c>
      <c r="J85" s="42">
        <v>0</v>
      </c>
      <c r="K85" s="42">
        <v>0</v>
      </c>
      <c r="L85" s="42">
        <v>0</v>
      </c>
      <c r="M85" s="42">
        <v>0</v>
      </c>
      <c r="N85" s="42">
        <v>0</v>
      </c>
      <c r="O85" s="42">
        <v>0</v>
      </c>
      <c r="P85" s="42">
        <v>0</v>
      </c>
      <c r="Q85" s="42">
        <v>0</v>
      </c>
      <c r="R85" s="42">
        <v>0</v>
      </c>
      <c r="S85" s="42">
        <v>0</v>
      </c>
      <c r="T85" s="42">
        <v>0</v>
      </c>
      <c r="U85" s="42">
        <v>0</v>
      </c>
      <c r="V85" s="42">
        <v>0</v>
      </c>
      <c r="W85" s="42">
        <v>0</v>
      </c>
      <c r="X85" s="42">
        <v>0</v>
      </c>
      <c r="Y85" s="42">
        <v>0</v>
      </c>
      <c r="Z85" s="42">
        <v>0</v>
      </c>
      <c r="AA85" s="42">
        <v>0</v>
      </c>
      <c r="AB85" s="42">
        <v>0</v>
      </c>
      <c r="AC85" s="42">
        <v>0</v>
      </c>
      <c r="AD85" s="42">
        <v>0</v>
      </c>
      <c r="AE85" s="42">
        <v>0</v>
      </c>
      <c r="AF85" s="42">
        <v>0</v>
      </c>
      <c r="AG85" s="42">
        <v>0</v>
      </c>
      <c r="AH85" s="42">
        <v>0</v>
      </c>
      <c r="AI85" s="42">
        <v>0</v>
      </c>
      <c r="AJ85" s="42">
        <v>0</v>
      </c>
      <c r="AK85" s="42">
        <v>0</v>
      </c>
      <c r="AL85" s="42">
        <v>0</v>
      </c>
      <c r="AM85" s="42">
        <v>0</v>
      </c>
      <c r="AN85" s="42">
        <v>0</v>
      </c>
      <c r="AO85" s="42">
        <v>0</v>
      </c>
      <c r="AP85" s="42">
        <v>0</v>
      </c>
      <c r="AQ85" s="42">
        <v>0</v>
      </c>
      <c r="AR85" s="42">
        <v>0</v>
      </c>
      <c r="AS85" s="42">
        <v>0</v>
      </c>
      <c r="AT85" s="42">
        <v>0</v>
      </c>
      <c r="AU85" s="42">
        <v>0</v>
      </c>
      <c r="AV85" s="42">
        <v>0</v>
      </c>
      <c r="AW85" s="42">
        <v>0</v>
      </c>
      <c r="AX85" s="42">
        <v>0</v>
      </c>
      <c r="AY85" s="42">
        <v>0</v>
      </c>
      <c r="AZ85" s="42">
        <v>0</v>
      </c>
      <c r="BA85" s="42">
        <v>0</v>
      </c>
      <c r="BB85" s="42">
        <v>0</v>
      </c>
      <c r="BC85" s="42">
        <v>0</v>
      </c>
      <c r="BD85" s="42">
        <v>0</v>
      </c>
      <c r="BE85" s="42">
        <v>0</v>
      </c>
      <c r="BF85" s="42">
        <v>0</v>
      </c>
      <c r="BG85" s="42">
        <v>0</v>
      </c>
      <c r="BH85" s="42">
        <v>0</v>
      </c>
      <c r="BI85" s="42">
        <v>0</v>
      </c>
      <c r="BJ85" s="42">
        <v>0</v>
      </c>
      <c r="BK85" s="42">
        <v>0</v>
      </c>
      <c r="BL85" s="42">
        <v>0</v>
      </c>
      <c r="BM85" s="42">
        <v>0</v>
      </c>
      <c r="BN85" s="42">
        <v>0</v>
      </c>
      <c r="BO85" s="42">
        <v>0</v>
      </c>
      <c r="BP85" s="42">
        <v>0</v>
      </c>
      <c r="BQ85" s="42">
        <v>0</v>
      </c>
      <c r="BR85" s="42">
        <v>0</v>
      </c>
      <c r="BS85" s="42">
        <v>0</v>
      </c>
      <c r="BT85" s="42">
        <v>0</v>
      </c>
      <c r="BU85" s="42">
        <v>0</v>
      </c>
      <c r="BV85" s="42">
        <v>0</v>
      </c>
      <c r="BW85" s="42">
        <v>0</v>
      </c>
      <c r="BX85" s="42">
        <v>0</v>
      </c>
      <c r="BY85" s="42">
        <v>0</v>
      </c>
      <c r="BZ85" s="42">
        <v>0</v>
      </c>
      <c r="CA85" s="42">
        <v>0</v>
      </c>
      <c r="CB85" s="42">
        <v>0</v>
      </c>
      <c r="CC85" s="42">
        <v>0</v>
      </c>
      <c r="CD85" s="42">
        <v>0</v>
      </c>
      <c r="CE85" s="42">
        <v>0</v>
      </c>
      <c r="CF85" s="42">
        <v>0</v>
      </c>
    </row>
    <row r="86" spans="1:84" x14ac:dyDescent="0.25">
      <c r="A86" s="3" t="s">
        <v>32</v>
      </c>
      <c r="B86" s="3" t="s">
        <v>115</v>
      </c>
      <c r="C86" s="3" t="s">
        <v>120</v>
      </c>
      <c r="D86" s="42">
        <v>0</v>
      </c>
      <c r="E86" s="42">
        <v>0</v>
      </c>
      <c r="F86" s="42">
        <v>0</v>
      </c>
      <c r="G86" s="42">
        <v>0</v>
      </c>
      <c r="H86" s="42">
        <v>0</v>
      </c>
      <c r="I86" s="42">
        <v>0</v>
      </c>
      <c r="J86" s="42">
        <v>0</v>
      </c>
      <c r="K86" s="42">
        <v>0</v>
      </c>
      <c r="L86" s="42">
        <v>0</v>
      </c>
      <c r="M86" s="42">
        <v>0</v>
      </c>
      <c r="N86" s="42">
        <v>0</v>
      </c>
      <c r="O86" s="42">
        <v>0</v>
      </c>
      <c r="P86" s="42">
        <v>0</v>
      </c>
      <c r="Q86" s="42">
        <v>0</v>
      </c>
      <c r="R86" s="42">
        <v>0</v>
      </c>
      <c r="S86" s="42">
        <v>0</v>
      </c>
      <c r="T86" s="42">
        <v>0</v>
      </c>
      <c r="U86" s="42">
        <v>0</v>
      </c>
      <c r="V86" s="42">
        <v>0</v>
      </c>
      <c r="W86" s="42">
        <v>0</v>
      </c>
      <c r="X86" s="42">
        <v>0</v>
      </c>
      <c r="Y86" s="42">
        <v>0</v>
      </c>
      <c r="Z86" s="42">
        <v>0</v>
      </c>
      <c r="AA86" s="42">
        <v>0</v>
      </c>
      <c r="AB86" s="42">
        <v>0</v>
      </c>
      <c r="AC86" s="42">
        <v>0</v>
      </c>
      <c r="AD86" s="42">
        <v>0</v>
      </c>
      <c r="AE86" s="42">
        <v>0</v>
      </c>
      <c r="AF86" s="42">
        <v>0</v>
      </c>
      <c r="AG86" s="42">
        <v>0</v>
      </c>
      <c r="AH86" s="42">
        <v>0</v>
      </c>
      <c r="AI86" s="42">
        <v>0</v>
      </c>
      <c r="AJ86" s="42">
        <v>0</v>
      </c>
      <c r="AK86" s="42">
        <v>0</v>
      </c>
      <c r="AL86" s="42">
        <v>0</v>
      </c>
      <c r="AM86" s="42">
        <v>0</v>
      </c>
      <c r="AN86" s="42">
        <v>0</v>
      </c>
      <c r="AO86" s="42">
        <v>0</v>
      </c>
      <c r="AP86" s="42">
        <v>0</v>
      </c>
      <c r="AQ86" s="42">
        <v>0</v>
      </c>
      <c r="AR86" s="42">
        <v>0</v>
      </c>
      <c r="AS86" s="42">
        <v>0</v>
      </c>
      <c r="AT86" s="42">
        <v>0</v>
      </c>
      <c r="AU86" s="42">
        <v>0</v>
      </c>
      <c r="AV86" s="42">
        <v>0</v>
      </c>
      <c r="AW86" s="42">
        <v>0</v>
      </c>
      <c r="AX86" s="42">
        <v>0</v>
      </c>
      <c r="AY86" s="42">
        <v>0</v>
      </c>
      <c r="AZ86" s="42">
        <v>0</v>
      </c>
      <c r="BA86" s="42">
        <v>0</v>
      </c>
      <c r="BB86" s="42">
        <v>0</v>
      </c>
      <c r="BC86" s="42">
        <v>0</v>
      </c>
      <c r="BD86" s="42">
        <v>0</v>
      </c>
      <c r="BE86" s="42">
        <v>0</v>
      </c>
      <c r="BF86" s="42">
        <v>0</v>
      </c>
      <c r="BG86" s="42">
        <v>0</v>
      </c>
      <c r="BH86" s="42">
        <v>0</v>
      </c>
      <c r="BI86" s="42">
        <v>0</v>
      </c>
      <c r="BJ86" s="42">
        <v>0</v>
      </c>
      <c r="BK86" s="42">
        <v>0</v>
      </c>
      <c r="BL86" s="42">
        <v>0</v>
      </c>
      <c r="BM86" s="42">
        <v>0</v>
      </c>
      <c r="BN86" s="42">
        <v>0</v>
      </c>
      <c r="BO86" s="42">
        <v>0</v>
      </c>
      <c r="BP86" s="42">
        <v>0</v>
      </c>
      <c r="BQ86" s="42">
        <v>0</v>
      </c>
      <c r="BR86" s="42">
        <v>0</v>
      </c>
      <c r="BS86" s="42">
        <v>0</v>
      </c>
      <c r="BT86" s="42">
        <v>0</v>
      </c>
      <c r="BU86" s="42">
        <v>0</v>
      </c>
      <c r="BV86" s="42">
        <v>0</v>
      </c>
      <c r="BW86" s="42">
        <v>0</v>
      </c>
      <c r="BX86" s="42">
        <v>0</v>
      </c>
      <c r="BY86" s="42">
        <v>0</v>
      </c>
      <c r="BZ86" s="42">
        <v>0</v>
      </c>
      <c r="CA86" s="42">
        <v>0</v>
      </c>
      <c r="CB86" s="42">
        <v>0</v>
      </c>
      <c r="CC86" s="42">
        <v>0</v>
      </c>
      <c r="CD86" s="42">
        <v>0</v>
      </c>
      <c r="CE86" s="42">
        <v>0</v>
      </c>
      <c r="CF86" s="42">
        <v>0</v>
      </c>
    </row>
  </sheetData>
  <mergeCells count="1">
    <mergeCell ref="A1:C1"/>
  </mergeCells>
  <pageMargins left="0.7" right="0.7" top="0.75" bottom="0.75" header="0.3" footer="0.3"/>
  <pageSetup orientation="portrait" verticalDpi="30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F706C6-8D73-49C3-B391-D05B7AEB5B11}">
  <dimension ref="A1:D6"/>
  <sheetViews>
    <sheetView zoomScale="75" zoomScaleNormal="75" workbookViewId="0">
      <selection activeCell="B9" sqref="B9"/>
    </sheetView>
  </sheetViews>
  <sheetFormatPr defaultRowHeight="15" x14ac:dyDescent="0.25"/>
  <cols>
    <col min="1" max="1" width="30.7109375" customWidth="1"/>
    <col min="2" max="2" width="9.140625" style="149"/>
    <col min="3" max="3" width="120.7109375" customWidth="1"/>
    <col min="4" max="4" width="16.7109375" customWidth="1"/>
  </cols>
  <sheetData>
    <row r="1" spans="1:4" x14ac:dyDescent="0.25">
      <c r="A1" s="5" t="s">
        <v>22</v>
      </c>
      <c r="B1" s="286" t="s">
        <v>5</v>
      </c>
      <c r="C1" s="7" t="s">
        <v>11</v>
      </c>
      <c r="D1" s="5" t="s">
        <v>4</v>
      </c>
    </row>
    <row r="2" spans="1:4" x14ac:dyDescent="0.25">
      <c r="A2" s="285" t="s">
        <v>324</v>
      </c>
      <c r="B2" s="39">
        <v>0.269023780183825</v>
      </c>
      <c r="C2" s="162" t="s">
        <v>328</v>
      </c>
      <c r="D2" s="8" t="s">
        <v>326</v>
      </c>
    </row>
    <row r="3" spans="1:4" x14ac:dyDescent="0.25">
      <c r="A3" s="285" t="s">
        <v>325</v>
      </c>
      <c r="B3" s="39">
        <v>-0.27164145188900402</v>
      </c>
      <c r="C3" s="162" t="s">
        <v>327</v>
      </c>
      <c r="D3" s="8" t="s">
        <v>329</v>
      </c>
    </row>
    <row r="4" spans="1:4" x14ac:dyDescent="0.25">
      <c r="A4" s="285" t="s">
        <v>330</v>
      </c>
      <c r="B4" s="39">
        <v>1.0327079802493601E-2</v>
      </c>
      <c r="C4" s="162" t="s">
        <v>334</v>
      </c>
      <c r="D4" s="8" t="s">
        <v>332</v>
      </c>
    </row>
    <row r="5" spans="1:4" x14ac:dyDescent="0.25">
      <c r="A5" s="285" t="s">
        <v>331</v>
      </c>
      <c r="B5" s="39">
        <v>1.1859432360724501E-3</v>
      </c>
      <c r="C5" s="162" t="s">
        <v>335</v>
      </c>
      <c r="D5" s="8" t="s">
        <v>333</v>
      </c>
    </row>
    <row r="6" spans="1:4" x14ac:dyDescent="0.25">
      <c r="A6" s="38"/>
      <c r="B6" s="287"/>
      <c r="C6" s="8"/>
      <c r="D6"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313F3-4F54-4C9C-AF0B-69DD5921A31E}">
  <dimension ref="A1:T70"/>
  <sheetViews>
    <sheetView zoomScale="75" zoomScaleNormal="75" workbookViewId="0">
      <selection activeCell="A31" sqref="A31"/>
    </sheetView>
  </sheetViews>
  <sheetFormatPr defaultRowHeight="15" x14ac:dyDescent="0.25"/>
  <cols>
    <col min="1" max="1" width="65.28515625" bestFit="1" customWidth="1"/>
    <col min="2" max="6" width="14.7109375" style="149" customWidth="1"/>
    <col min="7" max="7" width="60.7109375" customWidth="1"/>
    <col min="8" max="8" width="20.7109375" customWidth="1"/>
    <col min="9" max="9" width="2.7109375" customWidth="1"/>
    <col min="10" max="10" width="15.7109375" customWidth="1"/>
    <col min="11" max="12" width="13.7109375" bestFit="1" customWidth="1"/>
    <col min="13" max="13" width="75.7109375" customWidth="1"/>
    <col min="14" max="14" width="2.7109375" customWidth="1"/>
    <col min="16" max="19" width="10.7109375" customWidth="1"/>
    <col min="20" max="20" width="2.7109375" customWidth="1"/>
  </cols>
  <sheetData>
    <row r="1" spans="1:20" x14ac:dyDescent="0.25">
      <c r="A1" s="265" t="s">
        <v>22</v>
      </c>
      <c r="B1" s="266" t="s">
        <v>352</v>
      </c>
      <c r="C1" s="266" t="s">
        <v>353</v>
      </c>
      <c r="D1" s="266" t="s">
        <v>359</v>
      </c>
      <c r="E1" s="266" t="s">
        <v>360</v>
      </c>
      <c r="F1" s="266" t="s">
        <v>358</v>
      </c>
      <c r="G1" s="267" t="s">
        <v>11</v>
      </c>
      <c r="H1" s="268" t="s">
        <v>4</v>
      </c>
      <c r="I1" s="269"/>
      <c r="J1" s="270" t="s">
        <v>148</v>
      </c>
      <c r="K1" s="271" t="s">
        <v>359</v>
      </c>
      <c r="L1" s="271" t="s">
        <v>360</v>
      </c>
      <c r="M1" s="272" t="s">
        <v>11</v>
      </c>
      <c r="N1" s="269"/>
      <c r="O1" s="360" t="s">
        <v>391</v>
      </c>
      <c r="P1" s="360"/>
      <c r="Q1" s="360"/>
      <c r="R1" s="360"/>
      <c r="S1" s="360"/>
      <c r="T1" s="273"/>
    </row>
    <row r="2" spans="1:20" x14ac:dyDescent="0.25">
      <c r="A2" s="274" t="s">
        <v>345</v>
      </c>
      <c r="B2" s="254"/>
      <c r="C2" s="252"/>
      <c r="D2" s="252"/>
      <c r="E2" s="252"/>
      <c r="F2" s="252"/>
      <c r="G2" s="8"/>
      <c r="H2" s="8"/>
      <c r="I2" s="262"/>
      <c r="J2" s="8" t="s">
        <v>356</v>
      </c>
      <c r="K2" s="252" t="s">
        <v>361</v>
      </c>
      <c r="L2" s="252" t="s">
        <v>361</v>
      </c>
      <c r="M2" s="8" t="s">
        <v>364</v>
      </c>
      <c r="N2" s="262"/>
      <c r="O2" s="259" t="s">
        <v>387</v>
      </c>
      <c r="P2" s="259" t="s">
        <v>107</v>
      </c>
      <c r="Q2" s="259" t="s">
        <v>388</v>
      </c>
      <c r="R2" s="259" t="s">
        <v>389</v>
      </c>
      <c r="S2" s="259" t="s">
        <v>390</v>
      </c>
      <c r="T2" s="275"/>
    </row>
    <row r="3" spans="1:20" x14ac:dyDescent="0.25">
      <c r="A3" s="276" t="s">
        <v>377</v>
      </c>
      <c r="B3" s="39">
        <f>0.01*EpiInputs!B19</f>
        <v>1.07233470634167E-2</v>
      </c>
      <c r="C3" s="252" t="s">
        <v>356</v>
      </c>
      <c r="D3" s="39">
        <v>6.75</v>
      </c>
      <c r="E3" s="39">
        <v>4600</v>
      </c>
      <c r="F3" s="39" t="b">
        <v>1</v>
      </c>
      <c r="G3" s="8" t="s">
        <v>378</v>
      </c>
      <c r="H3" s="8" t="s">
        <v>232</v>
      </c>
      <c r="I3" s="262"/>
      <c r="J3" s="8" t="s">
        <v>355</v>
      </c>
      <c r="K3" s="252" t="s">
        <v>361</v>
      </c>
      <c r="L3" s="252" t="s">
        <v>363</v>
      </c>
      <c r="M3" s="8" t="s">
        <v>365</v>
      </c>
      <c r="N3" s="262"/>
      <c r="O3" s="256">
        <v>0</v>
      </c>
      <c r="P3" s="257">
        <f t="shared" ref="P3:P36" si="0">O3*($C$36-$C$35)/$O$36+$C$35</f>
        <v>3.8553413460424339</v>
      </c>
      <c r="Q3" s="257">
        <f t="shared" ref="Q3:Q36" si="1">IF($C$28="Beta",_xlfn.BETA.DIST(P3,$C$29,$C$30,TRUE),IF($C$28="Lognormal",_xlfn.LOGNORM.DIST(P3,$C$29,$C$30,TRUE),IF($C$28="Gamma",_xlfn.GAMMA.DIST(P3,$C$29,1/$C$30,TRUE),IF($C$28="Normal",_xlfn.NORM.DIST(P3,$C$29,$C$30,TRUE),"Panic"))))</f>
        <v>2.4999999999999998E-2</v>
      </c>
      <c r="R3" s="257">
        <f>Q4-Q3</f>
        <v>2.7532235106397029E-2</v>
      </c>
      <c r="S3" s="257">
        <f>0.5*SUM(P3:P4)</f>
        <v>4.2116141048316962</v>
      </c>
      <c r="T3" s="275"/>
    </row>
    <row r="4" spans="1:20" x14ac:dyDescent="0.25">
      <c r="A4" s="276" t="s">
        <v>420</v>
      </c>
      <c r="B4" s="255">
        <f>0.01*EpiInputs!B3</f>
        <v>3.9236964762564901E-4</v>
      </c>
      <c r="C4" s="252" t="s">
        <v>356</v>
      </c>
      <c r="D4" s="39">
        <v>8.1999999999999993</v>
      </c>
      <c r="E4" s="39">
        <v>9991.7999999999993</v>
      </c>
      <c r="F4" s="39" t="b">
        <v>1</v>
      </c>
      <c r="G4" s="8" t="s">
        <v>378</v>
      </c>
      <c r="H4" s="8" t="s">
        <v>180</v>
      </c>
      <c r="I4" s="262"/>
      <c r="J4" s="8" t="s">
        <v>357</v>
      </c>
      <c r="K4" s="252" t="s">
        <v>235</v>
      </c>
      <c r="L4" s="252" t="s">
        <v>362</v>
      </c>
      <c r="M4" s="8" t="s">
        <v>366</v>
      </c>
      <c r="N4" s="262"/>
      <c r="O4" s="256">
        <v>1</v>
      </c>
      <c r="P4" s="257">
        <f t="shared" si="0"/>
        <v>4.5678868636209593</v>
      </c>
      <c r="Q4" s="257">
        <f t="shared" si="1"/>
        <v>5.2532235106397027E-2</v>
      </c>
      <c r="R4" s="257">
        <f t="shared" ref="R4:R35" si="2">Q5-Q4</f>
        <v>3.9084134808305859E-2</v>
      </c>
      <c r="S4" s="257">
        <f t="shared" ref="S4:S33" si="3">0.5*SUM(P4:P5)</f>
        <v>4.9241596224102215</v>
      </c>
      <c r="T4" s="275"/>
    </row>
    <row r="5" spans="1:20" x14ac:dyDescent="0.25">
      <c r="A5" s="277" t="s">
        <v>344</v>
      </c>
      <c r="B5" s="255">
        <f>EpiInputs!B4</f>
        <v>3.3453382708166601</v>
      </c>
      <c r="C5" s="252" t="s">
        <v>367</v>
      </c>
      <c r="D5" s="39">
        <f>LN(1)+E5*E5</f>
        <v>1</v>
      </c>
      <c r="E5" s="39">
        <v>1</v>
      </c>
      <c r="F5" s="39" t="b">
        <v>1</v>
      </c>
      <c r="G5" s="8"/>
      <c r="H5" s="8" t="s">
        <v>181</v>
      </c>
      <c r="I5" s="262"/>
      <c r="J5" s="8" t="s">
        <v>367</v>
      </c>
      <c r="K5" s="252" t="s">
        <v>235</v>
      </c>
      <c r="L5" s="252" t="s">
        <v>362</v>
      </c>
      <c r="M5" s="8" t="s">
        <v>368</v>
      </c>
      <c r="N5" s="262"/>
      <c r="O5" s="256">
        <f>O4+1</f>
        <v>2</v>
      </c>
      <c r="P5" s="257">
        <f t="shared" si="0"/>
        <v>5.2804323811994838</v>
      </c>
      <c r="Q5" s="257">
        <f t="shared" si="1"/>
        <v>9.1616369914702886E-2</v>
      </c>
      <c r="R5" s="257">
        <f t="shared" si="2"/>
        <v>4.8966071857450097E-2</v>
      </c>
      <c r="S5" s="257">
        <f t="shared" si="3"/>
        <v>5.6367051399887469</v>
      </c>
      <c r="T5" s="275"/>
    </row>
    <row r="6" spans="1:20" x14ac:dyDescent="0.25">
      <c r="A6" s="277" t="s">
        <v>350</v>
      </c>
      <c r="B6" s="39">
        <f>HIVFertilityInputs!B29</f>
        <v>0.99091300627641099</v>
      </c>
      <c r="C6" s="252" t="s">
        <v>367</v>
      </c>
      <c r="D6" s="39">
        <f>LN(1)+E6*E6</f>
        <v>0.16000000000000003</v>
      </c>
      <c r="E6" s="39">
        <v>0.4</v>
      </c>
      <c r="F6" s="39" t="b">
        <v>1</v>
      </c>
      <c r="G6" s="8"/>
      <c r="H6" s="8" t="s">
        <v>351</v>
      </c>
      <c r="I6" s="262"/>
      <c r="J6" s="262"/>
      <c r="K6" s="262"/>
      <c r="L6" s="262"/>
      <c r="M6" s="262"/>
      <c r="N6" s="262"/>
      <c r="O6" s="256">
        <f t="shared" ref="O6:O34" si="4">O5+1</f>
        <v>3</v>
      </c>
      <c r="P6" s="257">
        <f t="shared" si="0"/>
        <v>5.9929778987780091</v>
      </c>
      <c r="Q6" s="257">
        <f t="shared" si="1"/>
        <v>0.14058244177215298</v>
      </c>
      <c r="R6" s="257">
        <f t="shared" si="2"/>
        <v>5.6241684602195807E-2</v>
      </c>
      <c r="S6" s="257">
        <f t="shared" si="3"/>
        <v>6.3492506575672714</v>
      </c>
      <c r="T6" s="275"/>
    </row>
    <row r="7" spans="1:20" x14ac:dyDescent="0.25">
      <c r="A7" s="274"/>
      <c r="B7" s="252"/>
      <c r="C7" s="252"/>
      <c r="D7" s="252"/>
      <c r="E7" s="252"/>
      <c r="F7" s="252"/>
      <c r="G7" s="8"/>
      <c r="H7" s="8"/>
      <c r="I7" s="262"/>
      <c r="J7" s="262"/>
      <c r="K7" s="262"/>
      <c r="L7" s="262"/>
      <c r="M7" s="262"/>
      <c r="N7" s="262"/>
      <c r="O7" s="256">
        <f t="shared" si="4"/>
        <v>4</v>
      </c>
      <c r="P7" s="257">
        <f t="shared" si="0"/>
        <v>6.7055234163565345</v>
      </c>
      <c r="Q7" s="257">
        <f t="shared" si="1"/>
        <v>0.19682412637434879</v>
      </c>
      <c r="R7" s="257">
        <f t="shared" si="2"/>
        <v>6.0684418778486932E-2</v>
      </c>
      <c r="S7" s="257">
        <f t="shared" si="3"/>
        <v>7.0617961751457967</v>
      </c>
      <c r="T7" s="275"/>
    </row>
    <row r="8" spans="1:20" x14ac:dyDescent="0.25">
      <c r="A8" s="274" t="s">
        <v>347</v>
      </c>
      <c r="B8" s="252"/>
      <c r="C8" s="252"/>
      <c r="D8" s="252"/>
      <c r="E8" s="252"/>
      <c r="F8" s="252"/>
      <c r="G8" s="8"/>
      <c r="H8" s="8"/>
      <c r="I8" s="262"/>
      <c r="J8" s="262"/>
      <c r="K8" s="262"/>
      <c r="L8" s="262"/>
      <c r="M8" s="262"/>
      <c r="N8" s="262"/>
      <c r="O8" s="256">
        <f t="shared" si="4"/>
        <v>5</v>
      </c>
      <c r="P8" s="257">
        <f t="shared" si="0"/>
        <v>7.418068933935059</v>
      </c>
      <c r="Q8" s="257">
        <f t="shared" si="1"/>
        <v>0.25750854515283572</v>
      </c>
      <c r="R8" s="257">
        <f t="shared" si="2"/>
        <v>6.2523180512375043E-2</v>
      </c>
      <c r="S8" s="257">
        <f t="shared" si="3"/>
        <v>7.7743416927243212</v>
      </c>
      <c r="T8" s="275"/>
    </row>
    <row r="9" spans="1:20" x14ac:dyDescent="0.25">
      <c r="A9" s="277" t="s">
        <v>424</v>
      </c>
      <c r="B9" s="4">
        <f>AVERAGE(PartnershipInputs!B2:CD2)</f>
        <v>322.43983193550969</v>
      </c>
      <c r="C9" s="126" t="s">
        <v>355</v>
      </c>
      <c r="D9" s="39">
        <v>6.25</v>
      </c>
      <c r="E9" s="39">
        <v>0.16</v>
      </c>
      <c r="F9" s="39" t="b">
        <v>1</v>
      </c>
      <c r="G9" s="358" t="s">
        <v>426</v>
      </c>
      <c r="H9" s="8" t="s">
        <v>348</v>
      </c>
      <c r="I9" s="262"/>
      <c r="J9" s="262"/>
      <c r="K9" s="262"/>
      <c r="L9" s="262"/>
      <c r="M9" s="262"/>
      <c r="N9" s="262"/>
      <c r="O9" s="256">
        <f t="shared" si="4"/>
        <v>6</v>
      </c>
      <c r="P9" s="257">
        <f t="shared" si="0"/>
        <v>8.1306144515135834</v>
      </c>
      <c r="Q9" s="257">
        <f t="shared" si="1"/>
        <v>0.32003172566521076</v>
      </c>
      <c r="R9" s="257">
        <f t="shared" si="2"/>
        <v>6.221150184429286E-2</v>
      </c>
      <c r="S9" s="257">
        <f t="shared" si="3"/>
        <v>8.4868872103028465</v>
      </c>
      <c r="T9" s="275"/>
    </row>
    <row r="10" spans="1:20" x14ac:dyDescent="0.25">
      <c r="A10" s="277" t="s">
        <v>425</v>
      </c>
      <c r="B10" s="4">
        <f>AVERAGE(PartnershipInputs!B3:CD3)</f>
        <v>118.2895311935839</v>
      </c>
      <c r="C10" s="126" t="s">
        <v>355</v>
      </c>
      <c r="D10" s="39">
        <v>6.25</v>
      </c>
      <c r="E10" s="39">
        <v>0.16</v>
      </c>
      <c r="F10" s="39" t="b">
        <v>1</v>
      </c>
      <c r="G10" s="359"/>
      <c r="H10" s="8" t="s">
        <v>349</v>
      </c>
      <c r="I10" s="262"/>
      <c r="J10" s="262"/>
      <c r="K10" s="262"/>
      <c r="L10" s="262"/>
      <c r="M10" s="262"/>
      <c r="N10" s="262"/>
      <c r="O10" s="256">
        <f t="shared" si="4"/>
        <v>7</v>
      </c>
      <c r="P10" s="257">
        <f t="shared" si="0"/>
        <v>8.8431599690921097</v>
      </c>
      <c r="Q10" s="257">
        <f t="shared" si="1"/>
        <v>0.38224322750950362</v>
      </c>
      <c r="R10" s="257">
        <f t="shared" si="2"/>
        <v>6.0267647792073886E-2</v>
      </c>
      <c r="S10" s="257">
        <f t="shared" si="3"/>
        <v>9.1994327278813728</v>
      </c>
      <c r="T10" s="275"/>
    </row>
    <row r="11" spans="1:20" x14ac:dyDescent="0.25">
      <c r="A11" s="277" t="s">
        <v>404</v>
      </c>
      <c r="B11" s="39">
        <f>(PartnershipInputs!B6-15)/(80-15)</f>
        <v>0.18550839881782799</v>
      </c>
      <c r="C11" s="126" t="s">
        <v>356</v>
      </c>
      <c r="D11" s="39">
        <v>300</v>
      </c>
      <c r="E11" s="39">
        <v>800</v>
      </c>
      <c r="F11" s="39" t="b">
        <v>1</v>
      </c>
      <c r="G11" s="361" t="s">
        <v>401</v>
      </c>
      <c r="H11" s="8" t="s">
        <v>396</v>
      </c>
      <c r="I11" s="262"/>
      <c r="J11" s="262"/>
      <c r="K11" s="262"/>
      <c r="L11" s="262"/>
      <c r="M11" s="262"/>
      <c r="N11" s="262"/>
      <c r="O11" s="256">
        <f t="shared" si="4"/>
        <v>8</v>
      </c>
      <c r="P11" s="257">
        <f t="shared" si="0"/>
        <v>9.5557054866706341</v>
      </c>
      <c r="Q11" s="257">
        <f t="shared" si="1"/>
        <v>0.44251087530157751</v>
      </c>
      <c r="R11" s="257">
        <f t="shared" si="2"/>
        <v>5.7182071878098983E-2</v>
      </c>
      <c r="S11" s="257">
        <f t="shared" si="3"/>
        <v>9.9119782454598955</v>
      </c>
      <c r="T11" s="275"/>
    </row>
    <row r="12" spans="1:20" x14ac:dyDescent="0.25">
      <c r="A12" s="277" t="s">
        <v>405</v>
      </c>
      <c r="B12" s="39">
        <f>(PartnershipInputs!C6-15)/(80-15)</f>
        <v>0.18487796016541799</v>
      </c>
      <c r="C12" s="126" t="s">
        <v>356</v>
      </c>
      <c r="D12" s="39">
        <v>130</v>
      </c>
      <c r="E12" s="39">
        <v>350</v>
      </c>
      <c r="F12" s="39" t="b">
        <v>1</v>
      </c>
      <c r="G12" s="362"/>
      <c r="H12" s="8" t="s">
        <v>397</v>
      </c>
      <c r="I12" s="262"/>
      <c r="J12" s="262"/>
      <c r="K12" s="262"/>
      <c r="L12" s="262"/>
      <c r="M12" s="262"/>
      <c r="N12" s="262"/>
      <c r="O12" s="256">
        <f t="shared" si="4"/>
        <v>9</v>
      </c>
      <c r="P12" s="257">
        <f t="shared" si="0"/>
        <v>10.268251004249159</v>
      </c>
      <c r="Q12" s="257">
        <f t="shared" si="1"/>
        <v>0.49969294717967649</v>
      </c>
      <c r="R12" s="257">
        <f t="shared" si="2"/>
        <v>5.3373618812891377E-2</v>
      </c>
      <c r="S12" s="257">
        <f t="shared" si="3"/>
        <v>10.624523763038422</v>
      </c>
      <c r="T12" s="275"/>
    </row>
    <row r="13" spans="1:20" x14ac:dyDescent="0.25">
      <c r="A13" s="277" t="s">
        <v>406</v>
      </c>
      <c r="B13" s="4">
        <f>PartnershipInputs!B7</f>
        <v>2.7090081731807998</v>
      </c>
      <c r="C13" s="126" t="s">
        <v>355</v>
      </c>
      <c r="D13" s="39">
        <v>140</v>
      </c>
      <c r="E13" s="39">
        <v>35</v>
      </c>
      <c r="F13" s="39" t="b">
        <v>1</v>
      </c>
      <c r="G13" s="253"/>
      <c r="H13" s="8" t="s">
        <v>398</v>
      </c>
      <c r="I13" s="262"/>
      <c r="J13" s="262"/>
      <c r="K13" s="262"/>
      <c r="L13" s="262"/>
      <c r="M13" s="262"/>
      <c r="N13" s="262"/>
      <c r="O13" s="256">
        <f t="shared" si="4"/>
        <v>10</v>
      </c>
      <c r="P13" s="257">
        <f t="shared" si="0"/>
        <v>10.980796521827685</v>
      </c>
      <c r="Q13" s="257">
        <f t="shared" si="1"/>
        <v>0.55306656599256787</v>
      </c>
      <c r="R13" s="257">
        <f t="shared" si="2"/>
        <v>4.9176057791754491E-2</v>
      </c>
      <c r="S13" s="257">
        <f t="shared" si="3"/>
        <v>11.337069280616948</v>
      </c>
      <c r="T13" s="275"/>
    </row>
    <row r="14" spans="1:20" x14ac:dyDescent="0.25">
      <c r="A14" s="277" t="s">
        <v>407</v>
      </c>
      <c r="B14" s="4">
        <f>PartnershipInputs!C7</f>
        <v>4.7799489364023904</v>
      </c>
      <c r="C14" s="126" t="s">
        <v>355</v>
      </c>
      <c r="D14" s="39">
        <v>54</v>
      </c>
      <c r="E14" s="39">
        <v>12</v>
      </c>
      <c r="F14" s="39" t="b">
        <v>1</v>
      </c>
      <c r="G14" s="253"/>
      <c r="H14" s="8" t="s">
        <v>400</v>
      </c>
      <c r="I14" s="262"/>
      <c r="J14" s="262"/>
      <c r="K14" s="262"/>
      <c r="L14" s="262"/>
      <c r="M14" s="262"/>
      <c r="N14" s="262"/>
      <c r="O14" s="256">
        <f t="shared" si="4"/>
        <v>11</v>
      </c>
      <c r="P14" s="257">
        <f t="shared" si="0"/>
        <v>11.693342039406211</v>
      </c>
      <c r="Q14" s="257">
        <f t="shared" si="1"/>
        <v>0.60224262378432236</v>
      </c>
      <c r="R14" s="257">
        <f t="shared" si="2"/>
        <v>4.4841202258204205E-2</v>
      </c>
      <c r="S14" s="257">
        <f t="shared" si="3"/>
        <v>12.049614798195472</v>
      </c>
      <c r="T14" s="275"/>
    </row>
    <row r="15" spans="1:20" x14ac:dyDescent="0.25">
      <c r="A15" s="277" t="s">
        <v>408</v>
      </c>
      <c r="B15" s="4">
        <f>PartnershipInputs!B14</f>
        <v>80.064312300399394</v>
      </c>
      <c r="C15" s="126" t="s">
        <v>367</v>
      </c>
      <c r="D15" s="39">
        <f>LN(100)+E15*E15</f>
        <v>4.8551701859880918</v>
      </c>
      <c r="E15" s="39">
        <v>0.5</v>
      </c>
      <c r="F15" s="39" t="b">
        <v>1</v>
      </c>
      <c r="G15" s="364" t="s">
        <v>403</v>
      </c>
      <c r="H15" s="8" t="s">
        <v>410</v>
      </c>
      <c r="I15" s="262"/>
      <c r="J15" s="262"/>
      <c r="K15" s="262"/>
      <c r="L15" s="262"/>
      <c r="M15" s="262"/>
      <c r="N15" s="262"/>
      <c r="O15" s="256">
        <f t="shared" si="4"/>
        <v>12</v>
      </c>
      <c r="P15" s="257">
        <f t="shared" si="0"/>
        <v>12.405887556984734</v>
      </c>
      <c r="Q15" s="257">
        <f t="shared" si="1"/>
        <v>0.64708382604252657</v>
      </c>
      <c r="R15" s="257">
        <f t="shared" si="2"/>
        <v>4.0549698799889566E-2</v>
      </c>
      <c r="S15" s="257">
        <f t="shared" si="3"/>
        <v>12.762160315773997</v>
      </c>
      <c r="T15" s="275"/>
    </row>
    <row r="16" spans="1:20" x14ac:dyDescent="0.25">
      <c r="A16" s="277" t="s">
        <v>409</v>
      </c>
      <c r="B16" s="4">
        <f>PartnershipInputs!C14</f>
        <v>2.9323310918084098</v>
      </c>
      <c r="C16" s="126" t="s">
        <v>367</v>
      </c>
      <c r="D16" s="39">
        <f>LN(8)+E16*E16</f>
        <v>2.3294415416798357</v>
      </c>
      <c r="E16" s="39">
        <v>0.5</v>
      </c>
      <c r="F16" s="39" t="b">
        <v>1</v>
      </c>
      <c r="G16" s="365"/>
      <c r="H16" s="8" t="s">
        <v>411</v>
      </c>
      <c r="I16" s="262"/>
      <c r="J16" s="262"/>
      <c r="K16" s="262"/>
      <c r="L16" s="262"/>
      <c r="M16" s="262"/>
      <c r="N16" s="262"/>
      <c r="O16" s="256">
        <f t="shared" si="4"/>
        <v>13</v>
      </c>
      <c r="P16" s="257">
        <f t="shared" si="0"/>
        <v>13.11843307456326</v>
      </c>
      <c r="Q16" s="257">
        <f t="shared" si="1"/>
        <v>0.68763352484241613</v>
      </c>
      <c r="R16" s="257">
        <f t="shared" si="2"/>
        <v>3.6424258288796141E-2</v>
      </c>
      <c r="S16" s="257">
        <f t="shared" si="3"/>
        <v>13.474705833352523</v>
      </c>
      <c r="T16" s="275"/>
    </row>
    <row r="17" spans="1:20" x14ac:dyDescent="0.25">
      <c r="A17" s="274"/>
      <c r="B17" s="252"/>
      <c r="C17" s="252"/>
      <c r="D17" s="252"/>
      <c r="E17" s="252"/>
      <c r="F17" s="252"/>
      <c r="G17" s="8"/>
      <c r="H17" s="8"/>
      <c r="I17" s="262"/>
      <c r="J17" s="262"/>
      <c r="K17" s="262"/>
      <c r="L17" s="262"/>
      <c r="M17" s="262"/>
      <c r="N17" s="262"/>
      <c r="O17" s="256">
        <f t="shared" si="4"/>
        <v>14</v>
      </c>
      <c r="P17" s="257">
        <f t="shared" si="0"/>
        <v>13.830978592141786</v>
      </c>
      <c r="Q17" s="257">
        <f t="shared" si="1"/>
        <v>0.72405778313121227</v>
      </c>
      <c r="R17" s="257">
        <f t="shared" si="2"/>
        <v>3.2542564619831849E-2</v>
      </c>
      <c r="S17" s="257">
        <f t="shared" si="3"/>
        <v>14.187251350931048</v>
      </c>
      <c r="T17" s="275"/>
    </row>
    <row r="18" spans="1:20" x14ac:dyDescent="0.25">
      <c r="A18" s="274" t="s">
        <v>346</v>
      </c>
      <c r="B18" s="252"/>
      <c r="C18" s="252"/>
      <c r="D18" s="252"/>
      <c r="E18" s="252"/>
      <c r="F18" s="252"/>
      <c r="G18" s="8"/>
      <c r="H18" s="8"/>
      <c r="I18" s="262"/>
      <c r="J18" s="262"/>
      <c r="K18" s="262"/>
      <c r="L18" s="262"/>
      <c r="M18" s="262"/>
      <c r="N18" s="262"/>
      <c r="O18" s="256">
        <f t="shared" si="4"/>
        <v>15</v>
      </c>
      <c r="P18" s="257">
        <f t="shared" si="0"/>
        <v>14.543524109720309</v>
      </c>
      <c r="Q18" s="257">
        <f t="shared" si="1"/>
        <v>0.75660034775104412</v>
      </c>
      <c r="R18" s="257">
        <f t="shared" si="2"/>
        <v>2.8948599692643184E-2</v>
      </c>
      <c r="S18" s="257">
        <f t="shared" si="3"/>
        <v>14.899796868509572</v>
      </c>
      <c r="T18" s="275"/>
    </row>
    <row r="19" spans="1:20" x14ac:dyDescent="0.25">
      <c r="A19" s="277" t="s">
        <v>324</v>
      </c>
      <c r="B19" s="39">
        <f>LikelihoodInputs!B2</f>
        <v>0.269023780183825</v>
      </c>
      <c r="C19" s="252" t="s">
        <v>357</v>
      </c>
      <c r="D19" s="39">
        <v>0.15</v>
      </c>
      <c r="E19" s="39">
        <v>1</v>
      </c>
      <c r="F19" s="39" t="b">
        <v>1</v>
      </c>
      <c r="G19" s="8"/>
      <c r="H19" s="8" t="s">
        <v>326</v>
      </c>
      <c r="I19" s="262"/>
      <c r="J19" s="262"/>
      <c r="K19" s="262"/>
      <c r="L19" s="262"/>
      <c r="M19" s="262"/>
      <c r="N19" s="262"/>
      <c r="O19" s="256">
        <f t="shared" si="4"/>
        <v>16</v>
      </c>
      <c r="P19" s="257">
        <f t="shared" si="0"/>
        <v>15.256069627298835</v>
      </c>
      <c r="Q19" s="257">
        <f t="shared" si="1"/>
        <v>0.78554894744368731</v>
      </c>
      <c r="R19" s="257">
        <f t="shared" si="2"/>
        <v>2.5661973462067889E-2</v>
      </c>
      <c r="S19" s="257">
        <f t="shared" si="3"/>
        <v>15.612342386088097</v>
      </c>
      <c r="T19" s="275"/>
    </row>
    <row r="20" spans="1:20" x14ac:dyDescent="0.25">
      <c r="A20" s="277" t="s">
        <v>325</v>
      </c>
      <c r="B20" s="39">
        <f>LikelihoodInputs!B3</f>
        <v>-0.27164145188900402</v>
      </c>
      <c r="C20" s="252" t="s">
        <v>357</v>
      </c>
      <c r="D20" s="39">
        <v>0</v>
      </c>
      <c r="E20" s="39">
        <v>1</v>
      </c>
      <c r="F20" s="39" t="b">
        <v>1</v>
      </c>
      <c r="G20" s="8"/>
      <c r="H20" s="8" t="s">
        <v>329</v>
      </c>
      <c r="I20" s="262"/>
      <c r="J20" s="262"/>
      <c r="K20" s="262"/>
      <c r="L20" s="262"/>
      <c r="M20" s="262"/>
      <c r="N20" s="262"/>
      <c r="O20" s="256">
        <f t="shared" si="4"/>
        <v>17</v>
      </c>
      <c r="P20" s="257">
        <f t="shared" si="0"/>
        <v>15.968615144877358</v>
      </c>
      <c r="Q20" s="257">
        <f t="shared" si="1"/>
        <v>0.8112109209057552</v>
      </c>
      <c r="R20" s="257">
        <f t="shared" si="2"/>
        <v>2.2685288430832617E-2</v>
      </c>
      <c r="S20" s="257">
        <f t="shared" si="3"/>
        <v>16.324887903666621</v>
      </c>
      <c r="T20" s="275"/>
    </row>
    <row r="21" spans="1:20" x14ac:dyDescent="0.25">
      <c r="A21" s="277" t="s">
        <v>330</v>
      </c>
      <c r="B21" s="39">
        <f>LikelihoodInputs!B4</f>
        <v>1.0327079802493601E-2</v>
      </c>
      <c r="C21" s="252" t="s">
        <v>355</v>
      </c>
      <c r="D21" s="39">
        <v>1</v>
      </c>
      <c r="E21" s="39">
        <f>1/0.015</f>
        <v>66.666666666666671</v>
      </c>
      <c r="F21" s="39" t="b">
        <v>1</v>
      </c>
      <c r="G21" s="8"/>
      <c r="H21" s="8" t="s">
        <v>332</v>
      </c>
      <c r="I21" s="262"/>
      <c r="J21" s="262"/>
      <c r="K21" s="262"/>
      <c r="L21" s="262"/>
      <c r="M21" s="262"/>
      <c r="N21" s="262"/>
      <c r="O21" s="256">
        <f t="shared" si="4"/>
        <v>18</v>
      </c>
      <c r="P21" s="257">
        <f t="shared" si="0"/>
        <v>16.681160662455884</v>
      </c>
      <c r="Q21" s="257">
        <f t="shared" si="1"/>
        <v>0.83389620933658781</v>
      </c>
      <c r="R21" s="257">
        <f t="shared" si="2"/>
        <v>2.0009767433474712E-2</v>
      </c>
      <c r="S21" s="257">
        <f t="shared" si="3"/>
        <v>17.037433421245147</v>
      </c>
      <c r="T21" s="275"/>
    </row>
    <row r="22" spans="1:20" x14ac:dyDescent="0.25">
      <c r="A22" s="277" t="s">
        <v>331</v>
      </c>
      <c r="B22" s="39">
        <f>LikelihoodInputs!B5</f>
        <v>1.1859432360724501E-3</v>
      </c>
      <c r="C22" s="252" t="s">
        <v>355</v>
      </c>
      <c r="D22" s="39">
        <v>1</v>
      </c>
      <c r="E22" s="39">
        <f>1/0.015</f>
        <v>66.666666666666671</v>
      </c>
      <c r="F22" s="39" t="b">
        <v>1</v>
      </c>
      <c r="G22" s="8"/>
      <c r="H22" s="8" t="s">
        <v>333</v>
      </c>
      <c r="I22" s="262"/>
      <c r="J22" s="262"/>
      <c r="K22" s="262"/>
      <c r="L22" s="262"/>
      <c r="M22" s="262"/>
      <c r="N22" s="262"/>
      <c r="O22" s="256">
        <f t="shared" si="4"/>
        <v>19</v>
      </c>
      <c r="P22" s="257">
        <f t="shared" si="0"/>
        <v>17.39370618003441</v>
      </c>
      <c r="Q22" s="257">
        <f t="shared" si="1"/>
        <v>0.85390597677006252</v>
      </c>
      <c r="R22" s="257">
        <f t="shared" si="2"/>
        <v>1.7619439743416399E-2</v>
      </c>
      <c r="S22" s="257">
        <f t="shared" si="3"/>
        <v>17.749978938823674</v>
      </c>
      <c r="T22" s="275"/>
    </row>
    <row r="23" spans="1:20" x14ac:dyDescent="0.25">
      <c r="A23" s="274"/>
      <c r="B23" s="252"/>
      <c r="C23" s="252"/>
      <c r="D23" s="252"/>
      <c r="E23" s="252"/>
      <c r="F23" s="252"/>
      <c r="G23" s="8"/>
      <c r="H23" s="8"/>
      <c r="I23" s="262"/>
      <c r="J23" s="262"/>
      <c r="K23" s="262"/>
      <c r="L23" s="262"/>
      <c r="M23" s="262"/>
      <c r="N23" s="262"/>
      <c r="O23" s="256">
        <f t="shared" si="4"/>
        <v>20</v>
      </c>
      <c r="P23" s="257">
        <f t="shared" si="0"/>
        <v>18.106251697612937</v>
      </c>
      <c r="Q23" s="257">
        <f t="shared" si="1"/>
        <v>0.87152541651347892</v>
      </c>
      <c r="R23" s="257">
        <f t="shared" si="2"/>
        <v>1.5494178542982517E-2</v>
      </c>
      <c r="S23" s="257">
        <f t="shared" si="3"/>
        <v>18.4625244564022</v>
      </c>
      <c r="T23" s="275"/>
    </row>
    <row r="24" spans="1:20" x14ac:dyDescent="0.25">
      <c r="A24" s="278"/>
      <c r="B24" s="263"/>
      <c r="C24" s="263"/>
      <c r="D24" s="263"/>
      <c r="E24" s="263"/>
      <c r="F24" s="263"/>
      <c r="G24" s="262"/>
      <c r="H24" s="262"/>
      <c r="I24" s="262"/>
      <c r="J24" s="262"/>
      <c r="K24" s="262"/>
      <c r="L24" s="262"/>
      <c r="M24" s="262"/>
      <c r="N24" s="262"/>
      <c r="O24" s="256">
        <f t="shared" si="4"/>
        <v>21</v>
      </c>
      <c r="P24" s="257">
        <f t="shared" si="0"/>
        <v>18.818797215191459</v>
      </c>
      <c r="Q24" s="257">
        <f t="shared" si="1"/>
        <v>0.88701959505646144</v>
      </c>
      <c r="R24" s="257">
        <f t="shared" si="2"/>
        <v>1.3611850062258291E-2</v>
      </c>
      <c r="S24" s="257">
        <f t="shared" si="3"/>
        <v>19.175069973980722</v>
      </c>
      <c r="T24" s="275"/>
    </row>
    <row r="25" spans="1:20" x14ac:dyDescent="0.25">
      <c r="A25" s="279" t="s">
        <v>392</v>
      </c>
      <c r="B25" s="363" t="s">
        <v>411</v>
      </c>
      <c r="C25" s="297"/>
      <c r="D25" s="263"/>
      <c r="E25" s="263"/>
      <c r="F25" s="263"/>
      <c r="G25" s="262"/>
      <c r="H25" s="262"/>
      <c r="I25" s="262"/>
      <c r="J25" s="262"/>
      <c r="K25" s="262"/>
      <c r="L25" s="262"/>
      <c r="M25" s="262"/>
      <c r="N25" s="262"/>
      <c r="O25" s="256">
        <f t="shared" si="4"/>
        <v>22</v>
      </c>
      <c r="P25" s="257">
        <f t="shared" si="0"/>
        <v>19.531342732769986</v>
      </c>
      <c r="Q25" s="257">
        <f t="shared" si="1"/>
        <v>0.90063144511871973</v>
      </c>
      <c r="R25" s="257">
        <f t="shared" si="2"/>
        <v>1.1949791610722849E-2</v>
      </c>
      <c r="S25" s="257">
        <f t="shared" si="3"/>
        <v>19.887615491559249</v>
      </c>
      <c r="T25" s="275"/>
    </row>
    <row r="26" spans="1:20" x14ac:dyDescent="0.25">
      <c r="A26" s="278"/>
      <c r="B26" s="263"/>
      <c r="C26" s="263"/>
      <c r="D26" s="263"/>
      <c r="E26" s="263"/>
      <c r="F26" s="263"/>
      <c r="G26" s="262"/>
      <c r="H26" s="262"/>
      <c r="I26" s="262"/>
      <c r="J26" s="262"/>
      <c r="K26" s="262"/>
      <c r="L26" s="262"/>
      <c r="M26" s="262"/>
      <c r="N26" s="262"/>
      <c r="O26" s="256">
        <f t="shared" si="4"/>
        <v>23</v>
      </c>
      <c r="P26" s="257">
        <f t="shared" si="0"/>
        <v>20.243888250348512</v>
      </c>
      <c r="Q26" s="257">
        <f t="shared" si="1"/>
        <v>0.91258123672944258</v>
      </c>
      <c r="R26" s="257">
        <f t="shared" si="2"/>
        <v>1.0485792638901703E-2</v>
      </c>
      <c r="S26" s="257">
        <f t="shared" si="3"/>
        <v>20.600161009137771</v>
      </c>
      <c r="T26" s="275"/>
    </row>
    <row r="27" spans="1:20" x14ac:dyDescent="0.25">
      <c r="A27" s="278"/>
      <c r="B27" s="251" t="s">
        <v>393</v>
      </c>
      <c r="C27" s="251" t="s">
        <v>5</v>
      </c>
      <c r="D27" s="263"/>
      <c r="E27" s="263"/>
      <c r="F27" s="263"/>
      <c r="G27" s="262"/>
      <c r="H27" s="262"/>
      <c r="I27" s="262"/>
      <c r="J27" s="262"/>
      <c r="K27" s="262"/>
      <c r="L27" s="262"/>
      <c r="M27" s="262"/>
      <c r="N27" s="262"/>
      <c r="O27" s="256">
        <f t="shared" si="4"/>
        <v>24</v>
      </c>
      <c r="P27" s="257">
        <f t="shared" si="0"/>
        <v>20.956433767927034</v>
      </c>
      <c r="Q27" s="257">
        <f t="shared" si="1"/>
        <v>0.92306702936834428</v>
      </c>
      <c r="R27" s="257">
        <f t="shared" si="2"/>
        <v>9.1987145308597418E-3</v>
      </c>
      <c r="S27" s="257">
        <f t="shared" si="3"/>
        <v>21.312706526716298</v>
      </c>
      <c r="T27" s="275"/>
    </row>
    <row r="28" spans="1:20" x14ac:dyDescent="0.25">
      <c r="A28" s="278"/>
      <c r="B28" s="257" t="s">
        <v>354</v>
      </c>
      <c r="C28" s="257" t="str">
        <f>_xlfn.XLOOKUP($B$25,H3:H22,C3:C22)</f>
        <v>Lognormal</v>
      </c>
      <c r="D28" s="263"/>
      <c r="E28" s="263"/>
      <c r="F28" s="263"/>
      <c r="G28" s="262"/>
      <c r="H28" s="262"/>
      <c r="I28" s="262"/>
      <c r="J28" s="262"/>
      <c r="K28" s="262"/>
      <c r="L28" s="262"/>
      <c r="M28" s="262"/>
      <c r="N28" s="262"/>
      <c r="O28" s="256">
        <f t="shared" si="4"/>
        <v>25</v>
      </c>
      <c r="P28" s="257">
        <f t="shared" si="0"/>
        <v>21.668979285505561</v>
      </c>
      <c r="Q28" s="257">
        <f t="shared" si="1"/>
        <v>0.93226574389920402</v>
      </c>
      <c r="R28" s="257">
        <f t="shared" si="2"/>
        <v>8.0688526287665541E-3</v>
      </c>
      <c r="S28" s="257">
        <f t="shared" si="3"/>
        <v>22.025252044294824</v>
      </c>
      <c r="T28" s="275"/>
    </row>
    <row r="29" spans="1:20" x14ac:dyDescent="0.25">
      <c r="A29" s="278"/>
      <c r="B29" s="257" t="s">
        <v>382</v>
      </c>
      <c r="C29" s="257">
        <f>_xlfn.XLOOKUP($B$25,H3:H22,D3:D22)</f>
        <v>2.3294415416798357</v>
      </c>
      <c r="D29" s="263"/>
      <c r="E29" s="263"/>
      <c r="F29" s="263"/>
      <c r="G29" s="262"/>
      <c r="H29" s="262"/>
      <c r="I29" s="262"/>
      <c r="J29" s="262"/>
      <c r="K29" s="262"/>
      <c r="L29" s="262"/>
      <c r="M29" s="262"/>
      <c r="N29" s="262"/>
      <c r="O29" s="256">
        <f t="shared" si="4"/>
        <v>26</v>
      </c>
      <c r="P29" s="257">
        <f t="shared" si="0"/>
        <v>22.381524803084087</v>
      </c>
      <c r="Q29" s="257">
        <f t="shared" si="1"/>
        <v>0.94033459652797058</v>
      </c>
      <c r="R29" s="257">
        <f t="shared" si="2"/>
        <v>7.0781180667579546E-3</v>
      </c>
      <c r="S29" s="257">
        <f t="shared" si="3"/>
        <v>22.73779756187335</v>
      </c>
      <c r="T29" s="275"/>
    </row>
    <row r="30" spans="1:20" x14ac:dyDescent="0.25">
      <c r="A30" s="278"/>
      <c r="B30" s="257" t="s">
        <v>383</v>
      </c>
      <c r="C30" s="257">
        <f>_xlfn.XLOOKUP($B$25,H3:H22,E3:E22)</f>
        <v>0.5</v>
      </c>
      <c r="D30" s="263"/>
      <c r="E30" s="263"/>
      <c r="F30" s="263"/>
      <c r="G30" s="262"/>
      <c r="H30" s="262"/>
      <c r="I30" s="262"/>
      <c r="J30" s="262"/>
      <c r="K30" s="262"/>
      <c r="L30" s="262"/>
      <c r="M30" s="262"/>
      <c r="N30" s="262"/>
      <c r="O30" s="256">
        <f t="shared" si="4"/>
        <v>27</v>
      </c>
      <c r="P30" s="257">
        <f t="shared" si="0"/>
        <v>23.09407032066261</v>
      </c>
      <c r="Q30" s="257">
        <f t="shared" si="1"/>
        <v>0.94741271459472853</v>
      </c>
      <c r="R30" s="257">
        <f t="shared" si="2"/>
        <v>6.2100966853526618E-3</v>
      </c>
      <c r="S30" s="257">
        <f t="shared" si="3"/>
        <v>23.450343079451873</v>
      </c>
      <c r="T30" s="275"/>
    </row>
    <row r="31" spans="1:20" x14ac:dyDescent="0.25">
      <c r="A31" s="278"/>
      <c r="B31" s="257" t="s">
        <v>386</v>
      </c>
      <c r="C31" s="257">
        <f>_xlfn.XLOOKUP($B$25,H3:H22,B3:B22)</f>
        <v>2.9323310918084098</v>
      </c>
      <c r="D31" s="263"/>
      <c r="E31" s="263"/>
      <c r="F31" s="263"/>
      <c r="G31" s="262"/>
      <c r="H31" s="262"/>
      <c r="I31" s="262"/>
      <c r="J31" s="262"/>
      <c r="K31" s="262"/>
      <c r="L31" s="262"/>
      <c r="M31" s="262"/>
      <c r="N31" s="262"/>
      <c r="O31" s="256">
        <f t="shared" si="4"/>
        <v>28</v>
      </c>
      <c r="P31" s="257">
        <f t="shared" si="0"/>
        <v>23.806615838241136</v>
      </c>
      <c r="Q31" s="257">
        <f t="shared" si="1"/>
        <v>0.9536228112800812</v>
      </c>
      <c r="R31" s="257">
        <f t="shared" si="2"/>
        <v>5.4500267123535062E-3</v>
      </c>
      <c r="S31" s="257">
        <f t="shared" si="3"/>
        <v>24.162888597030395</v>
      </c>
      <c r="T31" s="275"/>
    </row>
    <row r="32" spans="1:20" x14ac:dyDescent="0.25">
      <c r="A32" s="278"/>
      <c r="B32" s="257" t="s">
        <v>235</v>
      </c>
      <c r="C32" s="257">
        <f>IF(C28="Beta",C29/(C29+C30),IF(C28="Lognormal",EXP(C29+0.5*C30*C30),IF(C28="Gamma",C29/C30,IF(C28="Normal",C29,"Panic"))))</f>
        <v>11.639931316945608</v>
      </c>
      <c r="D32" s="263"/>
      <c r="E32" s="263"/>
      <c r="F32" s="263"/>
      <c r="G32" s="262"/>
      <c r="H32" s="262"/>
      <c r="I32" s="262"/>
      <c r="J32" s="262"/>
      <c r="K32" s="262"/>
      <c r="L32" s="262"/>
      <c r="M32" s="262"/>
      <c r="N32" s="262"/>
      <c r="O32" s="256">
        <f t="shared" si="4"/>
        <v>29</v>
      </c>
      <c r="P32" s="257">
        <f t="shared" si="0"/>
        <v>24.519161355819659</v>
      </c>
      <c r="Q32" s="257">
        <f t="shared" si="1"/>
        <v>0.9590728379924347</v>
      </c>
      <c r="R32" s="257">
        <f t="shared" si="2"/>
        <v>4.7847251234387489E-3</v>
      </c>
      <c r="S32" s="257">
        <f t="shared" si="3"/>
        <v>24.875434114608922</v>
      </c>
      <c r="T32" s="275"/>
    </row>
    <row r="33" spans="1:20" x14ac:dyDescent="0.25">
      <c r="A33" s="278"/>
      <c r="B33" s="257" t="s">
        <v>394</v>
      </c>
      <c r="C33" s="257">
        <f>IF(C28="Beta",(C29-1)/(C29+C30-2),IF(C28="Lognormal",EXP(C29-C30*C30),IF(C28="Gamma",(C29-1)/C30,IF(C28="Normal",C29,"Panic"))))</f>
        <v>7.9999999999999982</v>
      </c>
      <c r="D33" s="263"/>
      <c r="E33" s="263"/>
      <c r="F33" s="263"/>
      <c r="G33" s="262"/>
      <c r="H33" s="262"/>
      <c r="I33" s="262"/>
      <c r="J33" s="262"/>
      <c r="K33" s="262"/>
      <c r="L33" s="262"/>
      <c r="M33" s="262"/>
      <c r="N33" s="262"/>
      <c r="O33" s="256">
        <f t="shared" si="4"/>
        <v>30</v>
      </c>
      <c r="P33" s="257">
        <f t="shared" si="0"/>
        <v>25.231706873398185</v>
      </c>
      <c r="Q33" s="257">
        <f t="shared" si="1"/>
        <v>0.96385756311587345</v>
      </c>
      <c r="R33" s="257">
        <f t="shared" si="2"/>
        <v>4.2024838201418779E-3</v>
      </c>
      <c r="S33" s="257">
        <f t="shared" si="3"/>
        <v>25.587979632187448</v>
      </c>
      <c r="T33" s="275"/>
    </row>
    <row r="34" spans="1:20" x14ac:dyDescent="0.25">
      <c r="A34" s="278"/>
      <c r="B34" s="257" t="s">
        <v>288</v>
      </c>
      <c r="C34" s="257">
        <f>IF(C28="Beta",_xlfn.BETA.INV(0.5,C29,C30),IF(C28="Lognormal",_xlfn.LOGNORM.INV(0.5,C29,C30),IF(C28="Gamma",_xlfn.GAMMA.INV(0.5,C29,1/C30),IF(C28="Normal",_xlfn.NORM.INV(0.5,C29,C30),"Panic"))))</f>
        <v>10.272203333501929</v>
      </c>
      <c r="D34" s="263"/>
      <c r="E34" s="263"/>
      <c r="F34" s="263"/>
      <c r="G34" s="262"/>
      <c r="H34" s="262"/>
      <c r="I34" s="262"/>
      <c r="J34" s="262"/>
      <c r="K34" s="262"/>
      <c r="L34" s="262"/>
      <c r="M34" s="262"/>
      <c r="N34" s="262"/>
      <c r="O34" s="256">
        <f t="shared" si="4"/>
        <v>31</v>
      </c>
      <c r="P34" s="257">
        <f t="shared" si="0"/>
        <v>25.944252390976708</v>
      </c>
      <c r="Q34" s="257">
        <f t="shared" si="1"/>
        <v>0.96806004693601533</v>
      </c>
      <c r="R34" s="257">
        <f t="shared" si="2"/>
        <v>3.6929502978825246E-3</v>
      </c>
      <c r="S34" s="257">
        <f t="shared" ref="S34" si="5">0.5*SUM(P34:P35)</f>
        <v>26.300525149765971</v>
      </c>
      <c r="T34" s="275"/>
    </row>
    <row r="35" spans="1:20" x14ac:dyDescent="0.25">
      <c r="A35" s="278"/>
      <c r="B35" s="257" t="s">
        <v>385</v>
      </c>
      <c r="C35" s="257">
        <f>IF(C28="Beta",_xlfn.BETA.INV(0.025,C29,C30),IF(C28="Lognormal",_xlfn.LOGNORM.INV(0.025,C29,C30),IF(C28="Gamma",_xlfn.GAMMA.INV(0.025,C29,1/C30),IF(C28="Normal",_xlfn.NORM.INV(0.025,C29,C30),"Panic"))))</f>
        <v>3.8553413460424339</v>
      </c>
      <c r="D35" s="263"/>
      <c r="E35" s="263"/>
      <c r="F35" s="263"/>
      <c r="G35" s="262"/>
      <c r="H35" s="262"/>
      <c r="I35" s="262"/>
      <c r="J35" s="262"/>
      <c r="K35" s="262"/>
      <c r="L35" s="262"/>
      <c r="M35" s="262"/>
      <c r="N35" s="262"/>
      <c r="O35" s="256">
        <f t="shared" ref="O35:O36" si="6">O34+1</f>
        <v>32</v>
      </c>
      <c r="P35" s="257">
        <f t="shared" si="0"/>
        <v>26.656797908555234</v>
      </c>
      <c r="Q35" s="257">
        <f t="shared" si="1"/>
        <v>0.97175299723389785</v>
      </c>
      <c r="R35" s="257">
        <f t="shared" si="2"/>
        <v>3.247002766102125E-3</v>
      </c>
      <c r="S35" s="257">
        <f t="shared" ref="S35" si="7">0.5*SUM(P35:P36)</f>
        <v>27.013070667344497</v>
      </c>
      <c r="T35" s="275"/>
    </row>
    <row r="36" spans="1:20" x14ac:dyDescent="0.25">
      <c r="A36" s="278"/>
      <c r="B36" s="257" t="s">
        <v>384</v>
      </c>
      <c r="C36" s="257">
        <f>IF(C28="Beta",_xlfn.BETA.INV(0.975,C29,C30),IF(C28="Lognormal",_xlfn.LOGNORM.INV(0.975,C29,C30),IF(C28="Gamma",_xlfn.GAMMA.INV(0.975,C29,1/C30),IF(C28="Normal",_xlfn.NORM.INV(0.975,C29,C30),"Panic"))))</f>
        <v>27.36934342613376</v>
      </c>
      <c r="D36" s="263"/>
      <c r="E36" s="263"/>
      <c r="F36" s="263"/>
      <c r="G36" s="262"/>
      <c r="H36" s="262"/>
      <c r="I36" s="262"/>
      <c r="J36" s="262"/>
      <c r="K36" s="262"/>
      <c r="L36" s="262"/>
      <c r="M36" s="262"/>
      <c r="N36" s="262"/>
      <c r="O36" s="256">
        <f t="shared" si="6"/>
        <v>33</v>
      </c>
      <c r="P36" s="257">
        <f t="shared" si="0"/>
        <v>27.36934342613376</v>
      </c>
      <c r="Q36" s="257">
        <f t="shared" si="1"/>
        <v>0.97499999999999998</v>
      </c>
      <c r="R36" s="257"/>
      <c r="S36" s="258"/>
      <c r="T36" s="275"/>
    </row>
    <row r="37" spans="1:20" x14ac:dyDescent="0.25">
      <c r="A37" s="278"/>
      <c r="B37" s="263"/>
      <c r="C37" s="263"/>
      <c r="D37" s="263"/>
      <c r="E37" s="263"/>
      <c r="F37" s="263"/>
      <c r="G37" s="262"/>
      <c r="H37" s="262"/>
      <c r="I37" s="262"/>
      <c r="J37" s="262"/>
      <c r="K37" s="262"/>
      <c r="L37" s="262"/>
      <c r="M37" s="262"/>
      <c r="N37" s="262"/>
      <c r="O37" s="262"/>
      <c r="P37" s="262"/>
      <c r="Q37" s="262"/>
      <c r="R37" s="262"/>
      <c r="S37" s="262"/>
      <c r="T37" s="275"/>
    </row>
    <row r="38" spans="1:20" x14ac:dyDescent="0.25">
      <c r="A38" s="278"/>
      <c r="B38" s="263"/>
      <c r="C38" s="263"/>
      <c r="D38" s="263"/>
      <c r="E38" s="263"/>
      <c r="F38" s="263"/>
      <c r="G38" s="262"/>
      <c r="H38" s="262"/>
      <c r="I38" s="262"/>
      <c r="J38" s="262"/>
      <c r="K38" s="262"/>
      <c r="L38" s="262"/>
      <c r="M38" s="262"/>
      <c r="N38" s="262"/>
      <c r="O38" s="262"/>
      <c r="P38" s="262"/>
      <c r="Q38" s="262"/>
      <c r="R38" s="262"/>
      <c r="S38" s="262"/>
      <c r="T38" s="275"/>
    </row>
    <row r="39" spans="1:20" x14ac:dyDescent="0.25">
      <c r="A39" s="278"/>
      <c r="B39" s="263"/>
      <c r="C39" s="263"/>
      <c r="D39" s="263"/>
      <c r="E39" s="263"/>
      <c r="F39" s="263"/>
      <c r="G39" s="262"/>
      <c r="H39" s="262"/>
      <c r="I39" s="262"/>
      <c r="J39" s="262"/>
      <c r="K39" s="262"/>
      <c r="L39" s="262"/>
      <c r="M39" s="262"/>
      <c r="N39" s="262"/>
      <c r="O39" s="262"/>
      <c r="P39" s="262"/>
      <c r="Q39" s="262"/>
      <c r="R39" s="262"/>
      <c r="S39" s="262"/>
      <c r="T39" s="275"/>
    </row>
    <row r="40" spans="1:20" x14ac:dyDescent="0.25">
      <c r="A40" s="278"/>
      <c r="B40" s="263"/>
      <c r="C40" s="263"/>
      <c r="D40" s="263"/>
      <c r="E40" s="263"/>
      <c r="F40" s="263"/>
      <c r="G40" s="262"/>
      <c r="H40" s="262"/>
      <c r="I40" s="262"/>
      <c r="J40" s="262"/>
      <c r="K40" s="262"/>
      <c r="L40" s="262"/>
      <c r="M40" s="262"/>
      <c r="N40" s="262"/>
      <c r="O40" s="262"/>
      <c r="P40" s="262"/>
      <c r="Q40" s="262"/>
      <c r="R40" s="262"/>
      <c r="S40" s="262"/>
      <c r="T40" s="275"/>
    </row>
    <row r="41" spans="1:20" x14ac:dyDescent="0.25">
      <c r="A41" s="278"/>
      <c r="B41" s="263"/>
      <c r="C41" s="263"/>
      <c r="D41" s="263"/>
      <c r="E41" s="263"/>
      <c r="F41" s="263"/>
      <c r="G41" s="262"/>
      <c r="H41" s="262"/>
      <c r="I41" s="262"/>
      <c r="J41" s="262"/>
      <c r="K41" s="262"/>
      <c r="L41" s="262"/>
      <c r="M41" s="262"/>
      <c r="N41" s="262"/>
      <c r="O41" s="262"/>
      <c r="P41" s="262"/>
      <c r="Q41" s="262"/>
      <c r="R41" s="262"/>
      <c r="S41" s="262"/>
      <c r="T41" s="275"/>
    </row>
    <row r="42" spans="1:20" x14ac:dyDescent="0.25">
      <c r="A42" s="278"/>
      <c r="B42" s="263"/>
      <c r="C42" s="263"/>
      <c r="D42" s="263"/>
      <c r="E42" s="263"/>
      <c r="F42" s="263"/>
      <c r="G42" s="262"/>
      <c r="H42" s="262"/>
      <c r="I42" s="262"/>
      <c r="J42" s="262"/>
      <c r="K42" s="262"/>
      <c r="L42" s="262"/>
      <c r="M42" s="262"/>
      <c r="N42" s="262"/>
      <c r="O42" s="262"/>
      <c r="P42" s="262"/>
      <c r="Q42" s="262"/>
      <c r="R42" s="262"/>
      <c r="S42" s="262"/>
      <c r="T42" s="275"/>
    </row>
    <row r="43" spans="1:20" x14ac:dyDescent="0.25">
      <c r="A43" s="278"/>
      <c r="B43" s="263"/>
      <c r="C43" s="263"/>
      <c r="D43" s="263"/>
      <c r="E43" s="263"/>
      <c r="F43" s="263"/>
      <c r="G43" s="262"/>
      <c r="H43" s="262"/>
      <c r="I43" s="262"/>
      <c r="J43" s="262"/>
      <c r="K43" s="262"/>
      <c r="L43" s="262"/>
      <c r="M43" s="262"/>
      <c r="N43" s="262"/>
      <c r="O43" s="262"/>
      <c r="P43" s="262"/>
      <c r="Q43" s="262"/>
      <c r="R43" s="262"/>
      <c r="S43" s="262"/>
      <c r="T43" s="275"/>
    </row>
    <row r="44" spans="1:20" x14ac:dyDescent="0.25">
      <c r="A44" s="278"/>
      <c r="B44" s="263"/>
      <c r="C44" s="263"/>
      <c r="D44" s="263"/>
      <c r="E44" s="264" t="str">
        <f>_xlfn.XLOOKUP($B$25,H3:H22,A3:A22)</f>
        <v>Partnership exposure by population, male clients of FSW</v>
      </c>
      <c r="F44" s="263"/>
      <c r="G44" s="262"/>
      <c r="H44" s="262"/>
      <c r="I44" s="262"/>
      <c r="J44" s="262"/>
      <c r="K44" s="262"/>
      <c r="L44" s="262"/>
      <c r="M44" s="262"/>
      <c r="N44" s="262"/>
      <c r="O44" s="262"/>
      <c r="P44" s="262"/>
      <c r="Q44" s="262"/>
      <c r="R44" s="262"/>
      <c r="S44" s="262"/>
      <c r="T44" s="275"/>
    </row>
    <row r="45" spans="1:20" x14ac:dyDescent="0.25">
      <c r="A45" s="280"/>
      <c r="B45" s="281"/>
      <c r="C45" s="281"/>
      <c r="D45" s="281"/>
      <c r="E45" s="281"/>
      <c r="F45" s="281"/>
      <c r="G45" s="282"/>
      <c r="H45" s="282"/>
      <c r="I45" s="282"/>
      <c r="J45" s="282"/>
      <c r="K45" s="282"/>
      <c r="L45" s="282"/>
      <c r="M45" s="282"/>
      <c r="N45" s="282"/>
      <c r="O45" s="282"/>
      <c r="P45" s="282"/>
      <c r="Q45" s="282"/>
      <c r="R45" s="282"/>
      <c r="S45" s="282"/>
      <c r="T45" s="283"/>
    </row>
    <row r="47" spans="1:20" x14ac:dyDescent="0.25">
      <c r="A47" s="43" t="s">
        <v>414</v>
      </c>
    </row>
    <row r="48" spans="1:20" x14ac:dyDescent="0.25">
      <c r="A48" t="s">
        <v>430</v>
      </c>
    </row>
    <row r="49" spans="1:10" x14ac:dyDescent="0.25">
      <c r="A49" t="s">
        <v>415</v>
      </c>
    </row>
    <row r="50" spans="1:10" x14ac:dyDescent="0.25">
      <c r="A50" t="s">
        <v>431</v>
      </c>
    </row>
    <row r="51" spans="1:10" x14ac:dyDescent="0.25">
      <c r="A51" t="s">
        <v>416</v>
      </c>
    </row>
    <row r="52" spans="1:10" x14ac:dyDescent="0.25">
      <c r="A52" t="s">
        <v>432</v>
      </c>
      <c r="J52" s="261"/>
    </row>
    <row r="54" spans="1:10" x14ac:dyDescent="0.25">
      <c r="A54" s="43" t="s">
        <v>369</v>
      </c>
    </row>
    <row r="55" spans="1:10" x14ac:dyDescent="0.25">
      <c r="A55" t="s">
        <v>232</v>
      </c>
      <c r="B55" s="149" t="s">
        <v>379</v>
      </c>
      <c r="C55" s="149" t="s">
        <v>380</v>
      </c>
    </row>
    <row r="56" spans="1:10" x14ac:dyDescent="0.25">
      <c r="A56" t="s">
        <v>180</v>
      </c>
      <c r="B56" s="149" t="s">
        <v>422</v>
      </c>
      <c r="C56" s="149" t="s">
        <v>421</v>
      </c>
    </row>
    <row r="57" spans="1:10" x14ac:dyDescent="0.25">
      <c r="A57" t="s">
        <v>181</v>
      </c>
      <c r="B57" s="149" t="s">
        <v>370</v>
      </c>
      <c r="C57" s="149" t="s">
        <v>371</v>
      </c>
    </row>
    <row r="58" spans="1:10" x14ac:dyDescent="0.25">
      <c r="A58" t="s">
        <v>351</v>
      </c>
      <c r="C58" s="149" t="s">
        <v>372</v>
      </c>
    </row>
    <row r="59" spans="1:10" x14ac:dyDescent="0.25">
      <c r="A59" t="s">
        <v>348</v>
      </c>
      <c r="C59" s="260" t="s">
        <v>373</v>
      </c>
    </row>
    <row r="60" spans="1:10" x14ac:dyDescent="0.25">
      <c r="A60" t="s">
        <v>349</v>
      </c>
      <c r="C60" s="260" t="s">
        <v>373</v>
      </c>
    </row>
    <row r="61" spans="1:10" x14ac:dyDescent="0.25">
      <c r="A61" t="s">
        <v>396</v>
      </c>
      <c r="C61" s="149" t="s">
        <v>399</v>
      </c>
    </row>
    <row r="62" spans="1:10" x14ac:dyDescent="0.25">
      <c r="A62" t="s">
        <v>397</v>
      </c>
      <c r="C62" s="149" t="s">
        <v>399</v>
      </c>
    </row>
    <row r="63" spans="1:10" x14ac:dyDescent="0.25">
      <c r="A63" t="s">
        <v>398</v>
      </c>
      <c r="C63" s="149" t="s">
        <v>399</v>
      </c>
    </row>
    <row r="64" spans="1:10" x14ac:dyDescent="0.25">
      <c r="A64" t="s">
        <v>400</v>
      </c>
      <c r="C64" s="149" t="s">
        <v>399</v>
      </c>
    </row>
    <row r="65" spans="1:3" x14ac:dyDescent="0.25">
      <c r="A65" t="s">
        <v>410</v>
      </c>
      <c r="C65" s="260" t="s">
        <v>412</v>
      </c>
    </row>
    <row r="66" spans="1:3" x14ac:dyDescent="0.25">
      <c r="A66" t="s">
        <v>411</v>
      </c>
      <c r="C66" s="260" t="s">
        <v>413</v>
      </c>
    </row>
    <row r="67" spans="1:3" x14ac:dyDescent="0.25">
      <c r="A67" t="s">
        <v>326</v>
      </c>
      <c r="B67" s="149" t="s">
        <v>374</v>
      </c>
    </row>
    <row r="68" spans="1:3" x14ac:dyDescent="0.25">
      <c r="A68" t="s">
        <v>329</v>
      </c>
      <c r="B68" s="149" t="s">
        <v>374</v>
      </c>
    </row>
    <row r="69" spans="1:3" x14ac:dyDescent="0.25">
      <c r="A69" t="s">
        <v>332</v>
      </c>
      <c r="B69" s="149" t="s">
        <v>375</v>
      </c>
    </row>
    <row r="70" spans="1:3" x14ac:dyDescent="0.25">
      <c r="A70" t="s">
        <v>333</v>
      </c>
      <c r="B70" s="149" t="s">
        <v>375</v>
      </c>
    </row>
  </sheetData>
  <mergeCells count="5">
    <mergeCell ref="G9:G10"/>
    <mergeCell ref="O1:S1"/>
    <mergeCell ref="G11:G12"/>
    <mergeCell ref="B25:C25"/>
    <mergeCell ref="G15:G16"/>
  </mergeCells>
  <conditionalFormatting sqref="F2:F23">
    <cfRule type="cellIs" dxfId="0" priority="1" operator="equal">
      <formula>TRUE</formula>
    </cfRule>
  </conditionalFormatting>
  <dataValidations count="1">
    <dataValidation type="list" allowBlank="1" showInputMessage="1" showErrorMessage="1" sqref="B25" xr:uid="{083C4D6C-AE81-4D46-84F0-7BA0ED9C6656}">
      <formula1>$H$3:$H$22</formula1>
    </dataValidation>
  </dataValidation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2">
        <x14:dataValidation type="list" allowBlank="1" showInputMessage="1" showErrorMessage="1" xr:uid="{3992DF1B-1B40-4FD9-B021-B93D621C0A80}">
          <x14:formula1>
            <xm:f>SheetData!$B$4:$E$4</xm:f>
          </x14:formula1>
          <xm:sqref>C19:C22 C9:C16 C3:C6</xm:sqref>
        </x14:dataValidation>
        <x14:dataValidation type="list" allowBlank="1" showInputMessage="1" showErrorMessage="1" xr:uid="{6CB8173A-A059-4CC0-AD4C-FA5C6ACF6FD6}">
          <x14:formula1>
            <xm:f>SheetData!$B$3:$C$3</xm:f>
          </x14:formula1>
          <xm:sqref>F9:F16 F3:F6 F19:F22</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57FB8-EE23-4EA3-8DC7-9B26DCF364E2}">
  <sheetPr>
    <pageSetUpPr autoPageBreaks="0"/>
  </sheetPr>
  <dimension ref="A1:CD4"/>
  <sheetViews>
    <sheetView workbookViewId="0">
      <selection activeCell="D29" sqref="D29"/>
    </sheetView>
  </sheetViews>
  <sheetFormatPr defaultRowHeight="15" x14ac:dyDescent="0.25"/>
  <cols>
    <col min="1" max="1" width="40.7109375" customWidth="1"/>
  </cols>
  <sheetData>
    <row r="1" spans="1:82" x14ac:dyDescent="0.25">
      <c r="A1" s="8" t="s">
        <v>0</v>
      </c>
      <c r="B1" s="8">
        <v>1970</v>
      </c>
      <c r="C1" s="8">
        <f t="shared" ref="C1:Q1" si="0">B1+1</f>
        <v>1971</v>
      </c>
      <c r="D1" s="8">
        <f t="shared" si="0"/>
        <v>1972</v>
      </c>
      <c r="E1" s="8">
        <f t="shared" si="0"/>
        <v>1973</v>
      </c>
      <c r="F1" s="8">
        <f t="shared" si="0"/>
        <v>1974</v>
      </c>
      <c r="G1" s="8">
        <f t="shared" si="0"/>
        <v>1975</v>
      </c>
      <c r="H1" s="8">
        <f t="shared" si="0"/>
        <v>1976</v>
      </c>
      <c r="I1" s="8">
        <f t="shared" si="0"/>
        <v>1977</v>
      </c>
      <c r="J1" s="8">
        <f t="shared" si="0"/>
        <v>1978</v>
      </c>
      <c r="K1" s="8">
        <f t="shared" si="0"/>
        <v>1979</v>
      </c>
      <c r="L1" s="8">
        <f t="shared" si="0"/>
        <v>1980</v>
      </c>
      <c r="M1" s="8">
        <f t="shared" si="0"/>
        <v>1981</v>
      </c>
      <c r="N1" s="8">
        <f t="shared" si="0"/>
        <v>1982</v>
      </c>
      <c r="O1" s="8">
        <f t="shared" si="0"/>
        <v>1983</v>
      </c>
      <c r="P1" s="8">
        <f t="shared" si="0"/>
        <v>1984</v>
      </c>
      <c r="Q1" s="8">
        <f t="shared" si="0"/>
        <v>1985</v>
      </c>
      <c r="R1" s="8"/>
      <c r="S1" s="8"/>
      <c r="T1" s="8"/>
      <c r="U1" s="8"/>
      <c r="V1" s="8"/>
      <c r="W1" s="8"/>
      <c r="X1" s="8"/>
      <c r="Y1" s="8"/>
      <c r="Z1" s="8"/>
      <c r="AA1" s="8"/>
      <c r="AB1" s="8"/>
      <c r="AC1" s="8"/>
      <c r="AD1" s="8"/>
      <c r="AE1" s="8"/>
      <c r="AF1" s="8"/>
      <c r="AG1" s="8"/>
      <c r="AH1" s="8"/>
      <c r="AI1" s="8"/>
      <c r="AJ1" s="8"/>
      <c r="AK1" s="8"/>
      <c r="AL1" s="8"/>
      <c r="AM1" s="8"/>
      <c r="AN1" s="8"/>
      <c r="AO1" s="8"/>
      <c r="AP1" s="8"/>
      <c r="AQ1" s="8"/>
      <c r="AR1" s="8"/>
      <c r="AS1" s="8"/>
      <c r="AT1" s="8"/>
      <c r="AU1" s="8"/>
      <c r="AV1" s="8"/>
      <c r="AW1" s="8"/>
      <c r="AX1" s="8"/>
      <c r="AY1" s="8"/>
      <c r="AZ1" s="8"/>
      <c r="BA1" s="8"/>
      <c r="BB1" s="8"/>
      <c r="BC1" s="8"/>
      <c r="BD1" s="8"/>
      <c r="BE1" s="8"/>
      <c r="BF1" s="8"/>
      <c r="BG1" s="8"/>
      <c r="BH1" s="8"/>
      <c r="BI1" s="8"/>
      <c r="BJ1" s="8"/>
      <c r="BK1" s="8"/>
      <c r="BL1" s="8"/>
      <c r="BM1" s="8"/>
      <c r="BN1" s="8"/>
      <c r="BO1" s="8"/>
      <c r="BP1" s="8"/>
      <c r="BQ1" s="8"/>
      <c r="BR1" s="8"/>
      <c r="BS1" s="8"/>
      <c r="BT1" s="8"/>
      <c r="BU1" s="8"/>
      <c r="BV1" s="8"/>
      <c r="BW1" s="8"/>
      <c r="BX1" s="8"/>
      <c r="BY1" s="8"/>
      <c r="BZ1" s="8"/>
      <c r="CA1" s="8"/>
      <c r="CB1" s="8"/>
      <c r="CC1" s="8"/>
      <c r="CD1" s="8"/>
    </row>
    <row r="2" spans="1:82" x14ac:dyDescent="0.25">
      <c r="A2" s="8" t="s">
        <v>1</v>
      </c>
      <c r="B2" s="8">
        <v>1970</v>
      </c>
      <c r="C2" s="8">
        <f>B2+1</f>
        <v>1971</v>
      </c>
      <c r="D2" s="8">
        <f t="shared" ref="D2:BO2" si="1">C2+1</f>
        <v>1972</v>
      </c>
      <c r="E2" s="8">
        <f t="shared" si="1"/>
        <v>1973</v>
      </c>
      <c r="F2" s="8">
        <f t="shared" si="1"/>
        <v>1974</v>
      </c>
      <c r="G2" s="8">
        <f t="shared" si="1"/>
        <v>1975</v>
      </c>
      <c r="H2" s="8">
        <f t="shared" si="1"/>
        <v>1976</v>
      </c>
      <c r="I2" s="8">
        <f t="shared" si="1"/>
        <v>1977</v>
      </c>
      <c r="J2" s="8">
        <f t="shared" si="1"/>
        <v>1978</v>
      </c>
      <c r="K2" s="8">
        <f t="shared" si="1"/>
        <v>1979</v>
      </c>
      <c r="L2" s="8">
        <f t="shared" si="1"/>
        <v>1980</v>
      </c>
      <c r="M2" s="8">
        <f t="shared" si="1"/>
        <v>1981</v>
      </c>
      <c r="N2" s="8">
        <f t="shared" si="1"/>
        <v>1982</v>
      </c>
      <c r="O2" s="8">
        <f t="shared" si="1"/>
        <v>1983</v>
      </c>
      <c r="P2" s="8">
        <f t="shared" si="1"/>
        <v>1984</v>
      </c>
      <c r="Q2" s="8">
        <f t="shared" si="1"/>
        <v>1985</v>
      </c>
      <c r="R2" s="8">
        <f t="shared" si="1"/>
        <v>1986</v>
      </c>
      <c r="S2" s="8">
        <f t="shared" si="1"/>
        <v>1987</v>
      </c>
      <c r="T2" s="8">
        <f t="shared" si="1"/>
        <v>1988</v>
      </c>
      <c r="U2" s="8">
        <f t="shared" si="1"/>
        <v>1989</v>
      </c>
      <c r="V2" s="8">
        <f t="shared" si="1"/>
        <v>1990</v>
      </c>
      <c r="W2" s="8">
        <f t="shared" si="1"/>
        <v>1991</v>
      </c>
      <c r="X2" s="8">
        <f t="shared" si="1"/>
        <v>1992</v>
      </c>
      <c r="Y2" s="8">
        <f t="shared" si="1"/>
        <v>1993</v>
      </c>
      <c r="Z2" s="8">
        <f t="shared" si="1"/>
        <v>1994</v>
      </c>
      <c r="AA2" s="8">
        <f t="shared" si="1"/>
        <v>1995</v>
      </c>
      <c r="AB2" s="8">
        <f t="shared" si="1"/>
        <v>1996</v>
      </c>
      <c r="AC2" s="8">
        <f t="shared" si="1"/>
        <v>1997</v>
      </c>
      <c r="AD2" s="8">
        <f t="shared" si="1"/>
        <v>1998</v>
      </c>
      <c r="AE2" s="8">
        <f t="shared" si="1"/>
        <v>1999</v>
      </c>
      <c r="AF2" s="8">
        <f t="shared" si="1"/>
        <v>2000</v>
      </c>
      <c r="AG2" s="8">
        <f t="shared" si="1"/>
        <v>2001</v>
      </c>
      <c r="AH2" s="8">
        <f t="shared" si="1"/>
        <v>2002</v>
      </c>
      <c r="AI2" s="8">
        <f t="shared" si="1"/>
        <v>2003</v>
      </c>
      <c r="AJ2" s="8">
        <f t="shared" si="1"/>
        <v>2004</v>
      </c>
      <c r="AK2" s="8">
        <f t="shared" si="1"/>
        <v>2005</v>
      </c>
      <c r="AL2" s="8">
        <f t="shared" si="1"/>
        <v>2006</v>
      </c>
      <c r="AM2" s="8">
        <f t="shared" si="1"/>
        <v>2007</v>
      </c>
      <c r="AN2" s="8">
        <f t="shared" si="1"/>
        <v>2008</v>
      </c>
      <c r="AO2" s="8">
        <f t="shared" si="1"/>
        <v>2009</v>
      </c>
      <c r="AP2" s="8">
        <f t="shared" si="1"/>
        <v>2010</v>
      </c>
      <c r="AQ2" s="8">
        <f t="shared" si="1"/>
        <v>2011</v>
      </c>
      <c r="AR2" s="8">
        <f t="shared" si="1"/>
        <v>2012</v>
      </c>
      <c r="AS2" s="8">
        <f t="shared" si="1"/>
        <v>2013</v>
      </c>
      <c r="AT2" s="8">
        <f t="shared" si="1"/>
        <v>2014</v>
      </c>
      <c r="AU2" s="8">
        <f t="shared" si="1"/>
        <v>2015</v>
      </c>
      <c r="AV2" s="8">
        <f t="shared" si="1"/>
        <v>2016</v>
      </c>
      <c r="AW2" s="8">
        <f t="shared" si="1"/>
        <v>2017</v>
      </c>
      <c r="AX2" s="8">
        <f t="shared" si="1"/>
        <v>2018</v>
      </c>
      <c r="AY2" s="8">
        <f t="shared" si="1"/>
        <v>2019</v>
      </c>
      <c r="AZ2" s="8">
        <f t="shared" si="1"/>
        <v>2020</v>
      </c>
      <c r="BA2" s="8">
        <f t="shared" si="1"/>
        <v>2021</v>
      </c>
      <c r="BB2" s="8">
        <f t="shared" si="1"/>
        <v>2022</v>
      </c>
      <c r="BC2" s="8">
        <f t="shared" si="1"/>
        <v>2023</v>
      </c>
      <c r="BD2" s="8">
        <f t="shared" si="1"/>
        <v>2024</v>
      </c>
      <c r="BE2" s="8">
        <f t="shared" si="1"/>
        <v>2025</v>
      </c>
      <c r="BF2" s="8">
        <f t="shared" si="1"/>
        <v>2026</v>
      </c>
      <c r="BG2" s="8">
        <f t="shared" si="1"/>
        <v>2027</v>
      </c>
      <c r="BH2" s="8">
        <f t="shared" si="1"/>
        <v>2028</v>
      </c>
      <c r="BI2" s="8">
        <f t="shared" si="1"/>
        <v>2029</v>
      </c>
      <c r="BJ2" s="8">
        <f t="shared" si="1"/>
        <v>2030</v>
      </c>
      <c r="BK2" s="8">
        <f t="shared" si="1"/>
        <v>2031</v>
      </c>
      <c r="BL2" s="8">
        <f t="shared" si="1"/>
        <v>2032</v>
      </c>
      <c r="BM2" s="8">
        <f t="shared" si="1"/>
        <v>2033</v>
      </c>
      <c r="BN2" s="8">
        <f t="shared" si="1"/>
        <v>2034</v>
      </c>
      <c r="BO2" s="8">
        <f t="shared" si="1"/>
        <v>2035</v>
      </c>
      <c r="BP2" s="8">
        <f t="shared" ref="BP2:CD2" si="2">BO2+1</f>
        <v>2036</v>
      </c>
      <c r="BQ2" s="8">
        <f t="shared" si="2"/>
        <v>2037</v>
      </c>
      <c r="BR2" s="8">
        <f t="shared" si="2"/>
        <v>2038</v>
      </c>
      <c r="BS2" s="8">
        <f t="shared" si="2"/>
        <v>2039</v>
      </c>
      <c r="BT2" s="8">
        <f t="shared" si="2"/>
        <v>2040</v>
      </c>
      <c r="BU2" s="8">
        <f t="shared" si="2"/>
        <v>2041</v>
      </c>
      <c r="BV2" s="8">
        <f t="shared" si="2"/>
        <v>2042</v>
      </c>
      <c r="BW2" s="8">
        <f t="shared" si="2"/>
        <v>2043</v>
      </c>
      <c r="BX2" s="8">
        <f t="shared" si="2"/>
        <v>2044</v>
      </c>
      <c r="BY2" s="8">
        <f t="shared" si="2"/>
        <v>2045</v>
      </c>
      <c r="BZ2" s="8">
        <f t="shared" si="2"/>
        <v>2046</v>
      </c>
      <c r="CA2" s="8">
        <f t="shared" si="2"/>
        <v>2047</v>
      </c>
      <c r="CB2" s="8">
        <f t="shared" si="2"/>
        <v>2048</v>
      </c>
      <c r="CC2" s="8">
        <f t="shared" si="2"/>
        <v>2049</v>
      </c>
      <c r="CD2" s="8">
        <f t="shared" si="2"/>
        <v>2050</v>
      </c>
    </row>
    <row r="3" spans="1:82" x14ac:dyDescent="0.25">
      <c r="A3" s="8" t="s">
        <v>9</v>
      </c>
      <c r="B3" s="8" t="b">
        <v>1</v>
      </c>
      <c r="C3" s="8" t="b">
        <v>0</v>
      </c>
      <c r="D3" s="8"/>
      <c r="E3" s="8"/>
      <c r="F3" s="8"/>
      <c r="G3" s="8"/>
      <c r="H3" s="8"/>
      <c r="I3" s="8"/>
      <c r="J3" s="8"/>
      <c r="K3" s="8"/>
      <c r="L3" s="8"/>
      <c r="M3" s="8"/>
      <c r="N3" s="8"/>
      <c r="O3" s="8"/>
      <c r="P3" s="8"/>
      <c r="Q3" s="8"/>
      <c r="R3" s="8"/>
      <c r="S3" s="8"/>
      <c r="T3" s="8"/>
      <c r="U3" s="8"/>
      <c r="V3" s="8"/>
      <c r="W3" s="8"/>
      <c r="X3" s="8"/>
      <c r="Y3" s="8"/>
      <c r="Z3" s="8"/>
      <c r="AA3" s="8"/>
      <c r="AB3" s="8"/>
      <c r="AC3" s="8"/>
      <c r="AD3" s="8"/>
      <c r="AE3" s="8"/>
      <c r="AF3" s="8"/>
      <c r="AG3" s="8"/>
      <c r="AH3" s="8"/>
      <c r="AI3" s="8"/>
      <c r="AJ3" s="8"/>
      <c r="AK3" s="8"/>
      <c r="AL3" s="8"/>
      <c r="AM3" s="8"/>
      <c r="AN3" s="8"/>
      <c r="AO3" s="8"/>
      <c r="AP3" s="8"/>
      <c r="AQ3" s="8"/>
      <c r="AR3" s="8"/>
      <c r="AS3" s="8"/>
      <c r="AT3" s="8"/>
      <c r="AU3" s="8"/>
      <c r="AV3" s="8"/>
      <c r="AW3" s="8"/>
      <c r="AX3" s="8"/>
      <c r="AY3" s="8"/>
      <c r="AZ3" s="8"/>
      <c r="BA3" s="8"/>
      <c r="BB3" s="8"/>
      <c r="BC3" s="8"/>
      <c r="BD3" s="8"/>
      <c r="BE3" s="8"/>
      <c r="BF3" s="8"/>
      <c r="BG3" s="8"/>
      <c r="BH3" s="8"/>
      <c r="BI3" s="8"/>
      <c r="BJ3" s="8"/>
      <c r="BK3" s="8"/>
      <c r="BL3" s="8"/>
      <c r="BM3" s="8"/>
      <c r="BN3" s="8"/>
      <c r="BO3" s="8"/>
      <c r="BP3" s="8"/>
      <c r="BQ3" s="8"/>
      <c r="BR3" s="8"/>
      <c r="BS3" s="8"/>
      <c r="BT3" s="8"/>
      <c r="BU3" s="8"/>
      <c r="BV3" s="8"/>
      <c r="BW3" s="8"/>
      <c r="BX3" s="8"/>
      <c r="BY3" s="8"/>
      <c r="BZ3" s="8"/>
      <c r="CA3" s="8"/>
      <c r="CB3" s="8"/>
      <c r="CC3" s="8"/>
      <c r="CD3" s="8"/>
    </row>
    <row r="4" spans="1:82" x14ac:dyDescent="0.25">
      <c r="A4" s="8" t="s">
        <v>354</v>
      </c>
      <c r="B4" s="8" t="s">
        <v>356</v>
      </c>
      <c r="C4" s="8" t="s">
        <v>355</v>
      </c>
      <c r="D4" s="8" t="s">
        <v>357</v>
      </c>
      <c r="E4" s="8" t="s">
        <v>367</v>
      </c>
      <c r="F4" s="8"/>
      <c r="G4" s="8"/>
      <c r="H4" s="8"/>
      <c r="I4" s="8"/>
      <c r="J4" s="8"/>
      <c r="K4" s="8"/>
      <c r="L4" s="8"/>
      <c r="M4" s="8"/>
      <c r="N4" s="8"/>
      <c r="O4" s="8"/>
      <c r="P4" s="8"/>
      <c r="Q4" s="8"/>
      <c r="R4" s="8"/>
      <c r="S4" s="8"/>
      <c r="T4" s="8"/>
      <c r="U4" s="8"/>
      <c r="V4" s="8"/>
      <c r="W4" s="8"/>
      <c r="X4" s="8"/>
      <c r="Y4" s="8"/>
      <c r="Z4" s="8"/>
      <c r="AA4" s="8"/>
      <c r="AB4" s="8"/>
      <c r="AC4" s="8"/>
      <c r="AD4" s="8"/>
      <c r="AE4" s="8"/>
      <c r="AF4" s="8"/>
      <c r="AG4" s="8"/>
      <c r="AH4" s="8"/>
      <c r="AI4" s="8"/>
      <c r="AJ4" s="8"/>
      <c r="AK4" s="8"/>
      <c r="AL4" s="8"/>
      <c r="AM4" s="8"/>
      <c r="AN4" s="8"/>
      <c r="AO4" s="8"/>
      <c r="AP4" s="8"/>
      <c r="AQ4" s="8"/>
      <c r="AR4" s="8"/>
      <c r="AS4" s="8"/>
      <c r="AT4" s="8"/>
      <c r="AU4" s="8"/>
      <c r="AV4" s="8"/>
      <c r="AW4" s="8"/>
      <c r="AX4" s="8"/>
      <c r="AY4" s="8"/>
      <c r="AZ4" s="8"/>
      <c r="BA4" s="8"/>
      <c r="BB4" s="8"/>
      <c r="BC4" s="8"/>
      <c r="BD4" s="8"/>
      <c r="BE4" s="8"/>
      <c r="BF4" s="8"/>
      <c r="BG4" s="8"/>
      <c r="BH4" s="8"/>
      <c r="BI4" s="8"/>
      <c r="BJ4" s="8"/>
      <c r="BK4" s="8"/>
      <c r="BL4" s="8"/>
      <c r="BM4" s="8"/>
      <c r="BN4" s="8"/>
      <c r="BO4" s="8"/>
      <c r="BP4" s="8"/>
      <c r="BQ4" s="8"/>
      <c r="BR4" s="8"/>
      <c r="BS4" s="8"/>
      <c r="BT4" s="8"/>
      <c r="BU4" s="8"/>
      <c r="BV4" s="8"/>
      <c r="BW4" s="8"/>
      <c r="BX4" s="8"/>
      <c r="BY4" s="8"/>
      <c r="BZ4" s="8"/>
      <c r="CA4" s="8"/>
      <c r="CB4" s="8"/>
      <c r="CC4" s="8"/>
      <c r="CD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6877F-7572-47A3-A19D-A0E927D33CC1}">
  <dimension ref="A1:AC77"/>
  <sheetViews>
    <sheetView zoomScale="75" zoomScaleNormal="75" workbookViewId="0">
      <selection activeCell="P58" sqref="P58"/>
    </sheetView>
  </sheetViews>
  <sheetFormatPr defaultRowHeight="15" x14ac:dyDescent="0.25"/>
  <cols>
    <col min="1" max="1" width="10.7109375" customWidth="1"/>
    <col min="11" max="11" width="10.7109375" customWidth="1"/>
    <col min="21" max="21" width="10.7109375" customWidth="1"/>
  </cols>
  <sheetData>
    <row r="1" spans="1:29" x14ac:dyDescent="0.25">
      <c r="A1" s="43" t="s">
        <v>248</v>
      </c>
      <c r="K1" s="43" t="s">
        <v>275</v>
      </c>
      <c r="U1" s="43" t="s">
        <v>276</v>
      </c>
    </row>
    <row r="2" spans="1:29" x14ac:dyDescent="0.25">
      <c r="A2" s="43" t="s">
        <v>249</v>
      </c>
      <c r="K2" t="s">
        <v>249</v>
      </c>
      <c r="U2" t="s">
        <v>249</v>
      </c>
    </row>
    <row r="3" spans="1:29" x14ac:dyDescent="0.25">
      <c r="B3" t="s">
        <v>31</v>
      </c>
      <c r="F3" t="s">
        <v>32</v>
      </c>
      <c r="L3" t="s">
        <v>31</v>
      </c>
      <c r="P3" t="s">
        <v>32</v>
      </c>
      <c r="V3" t="s">
        <v>31</v>
      </c>
      <c r="Z3" t="s">
        <v>32</v>
      </c>
    </row>
    <row r="4" spans="1:29" x14ac:dyDescent="0.25">
      <c r="B4" t="s">
        <v>86</v>
      </c>
      <c r="C4" t="s">
        <v>87</v>
      </c>
      <c r="D4" t="s">
        <v>88</v>
      </c>
      <c r="E4" t="s">
        <v>250</v>
      </c>
      <c r="F4" t="s">
        <v>86</v>
      </c>
      <c r="G4" t="s">
        <v>87</v>
      </c>
      <c r="H4" t="s">
        <v>88</v>
      </c>
      <c r="I4" t="s">
        <v>250</v>
      </c>
      <c r="L4" t="s">
        <v>86</v>
      </c>
      <c r="M4" t="s">
        <v>87</v>
      </c>
      <c r="N4" t="s">
        <v>88</v>
      </c>
      <c r="O4" t="s">
        <v>250</v>
      </c>
      <c r="P4" t="s">
        <v>86</v>
      </c>
      <c r="Q4" t="s">
        <v>87</v>
      </c>
      <c r="R4" t="s">
        <v>88</v>
      </c>
      <c r="S4" t="s">
        <v>250</v>
      </c>
      <c r="V4" t="s">
        <v>86</v>
      </c>
      <c r="W4" t="s">
        <v>87</v>
      </c>
      <c r="X4" t="s">
        <v>88</v>
      </c>
      <c r="Y4" t="s">
        <v>250</v>
      </c>
      <c r="Z4" t="s">
        <v>86</v>
      </c>
      <c r="AA4" t="s">
        <v>87</v>
      </c>
      <c r="AB4" t="s">
        <v>88</v>
      </c>
      <c r="AC4" t="s">
        <v>250</v>
      </c>
    </row>
    <row r="5" spans="1:29" x14ac:dyDescent="0.25">
      <c r="A5" t="s">
        <v>251</v>
      </c>
      <c r="B5" s="49">
        <v>60.54</v>
      </c>
      <c r="C5" s="49">
        <v>57.35</v>
      </c>
      <c r="D5" s="49">
        <v>53.95</v>
      </c>
      <c r="E5" s="49">
        <v>50.35</v>
      </c>
      <c r="F5" s="49">
        <v>60.54</v>
      </c>
      <c r="G5" s="49">
        <v>57.35</v>
      </c>
      <c r="H5" s="49">
        <v>53.95</v>
      </c>
      <c r="I5" s="49">
        <v>50.35</v>
      </c>
      <c r="K5" t="s">
        <v>252</v>
      </c>
      <c r="L5" s="49">
        <f>B5</f>
        <v>60.54</v>
      </c>
      <c r="M5" s="49">
        <f t="shared" ref="M5:S6" si="0">C5</f>
        <v>57.35</v>
      </c>
      <c r="N5" s="49">
        <f t="shared" si="0"/>
        <v>53.95</v>
      </c>
      <c r="O5" s="49">
        <f t="shared" si="0"/>
        <v>50.35</v>
      </c>
      <c r="P5" s="49">
        <f t="shared" si="0"/>
        <v>60.54</v>
      </c>
      <c r="Q5" s="49">
        <f t="shared" si="0"/>
        <v>57.35</v>
      </c>
      <c r="R5" s="49">
        <f t="shared" si="0"/>
        <v>53.95</v>
      </c>
      <c r="S5" s="49">
        <f t="shared" si="0"/>
        <v>50.35</v>
      </c>
      <c r="U5" t="s">
        <v>252</v>
      </c>
      <c r="V5" s="49">
        <f t="shared" ref="V5:V10" si="1">L5</f>
        <v>60.54</v>
      </c>
      <c r="W5" s="49">
        <f t="shared" ref="W5:AC10" si="2">M5</f>
        <v>57.35</v>
      </c>
      <c r="X5" s="49">
        <f t="shared" si="2"/>
        <v>53.95</v>
      </c>
      <c r="Y5" s="49">
        <f t="shared" si="2"/>
        <v>50.35</v>
      </c>
      <c r="Z5" s="49">
        <f t="shared" si="2"/>
        <v>60.54</v>
      </c>
      <c r="AA5" s="49">
        <f t="shared" si="2"/>
        <v>57.35</v>
      </c>
      <c r="AB5" s="49">
        <f t="shared" si="2"/>
        <v>53.95</v>
      </c>
      <c r="AC5" s="49">
        <f t="shared" si="2"/>
        <v>50.35</v>
      </c>
    </row>
    <row r="6" spans="1:29" x14ac:dyDescent="0.25">
      <c r="A6" t="s">
        <v>253</v>
      </c>
      <c r="B6" s="49">
        <v>20.76</v>
      </c>
      <c r="C6" s="49">
        <v>21.86</v>
      </c>
      <c r="D6" s="49">
        <v>22.9</v>
      </c>
      <c r="E6" s="49">
        <v>23.83</v>
      </c>
      <c r="F6" s="49">
        <v>20.76</v>
      </c>
      <c r="G6" s="49">
        <v>21.86</v>
      </c>
      <c r="H6" s="49">
        <v>22.9</v>
      </c>
      <c r="I6" s="49">
        <v>23.83</v>
      </c>
      <c r="K6" t="s">
        <v>100</v>
      </c>
      <c r="L6" s="49">
        <f>B6</f>
        <v>20.76</v>
      </c>
      <c r="M6" s="49">
        <f t="shared" si="0"/>
        <v>21.86</v>
      </c>
      <c r="N6" s="49">
        <f t="shared" si="0"/>
        <v>22.9</v>
      </c>
      <c r="O6" s="49">
        <f t="shared" si="0"/>
        <v>23.83</v>
      </c>
      <c r="P6" s="49">
        <f t="shared" si="0"/>
        <v>20.76</v>
      </c>
      <c r="Q6" s="49">
        <f t="shared" si="0"/>
        <v>21.86</v>
      </c>
      <c r="R6" s="49">
        <f t="shared" si="0"/>
        <v>22.9</v>
      </c>
      <c r="S6" s="49">
        <f t="shared" si="0"/>
        <v>23.83</v>
      </c>
      <c r="U6" t="s">
        <v>100</v>
      </c>
      <c r="V6" s="49">
        <f t="shared" si="1"/>
        <v>20.76</v>
      </c>
      <c r="W6" s="49">
        <f t="shared" si="2"/>
        <v>21.86</v>
      </c>
      <c r="X6" s="49">
        <f t="shared" si="2"/>
        <v>22.9</v>
      </c>
      <c r="Y6" s="49">
        <f t="shared" si="2"/>
        <v>23.83</v>
      </c>
      <c r="Z6" s="49">
        <f t="shared" si="2"/>
        <v>20.76</v>
      </c>
      <c r="AA6" s="49">
        <f t="shared" si="2"/>
        <v>21.86</v>
      </c>
      <c r="AB6" s="49">
        <f t="shared" si="2"/>
        <v>22.9</v>
      </c>
      <c r="AC6" s="49">
        <f t="shared" si="2"/>
        <v>23.83</v>
      </c>
    </row>
    <row r="7" spans="1:29" x14ac:dyDescent="0.25">
      <c r="A7" t="s">
        <v>254</v>
      </c>
      <c r="B7" s="49">
        <v>10.77</v>
      </c>
      <c r="C7" s="49">
        <v>11.84</v>
      </c>
      <c r="D7" s="49">
        <v>13.02</v>
      </c>
      <c r="E7" s="49">
        <v>14.29</v>
      </c>
      <c r="F7" s="49">
        <v>10.77</v>
      </c>
      <c r="G7" s="49">
        <v>11.84</v>
      </c>
      <c r="H7" s="49">
        <v>13.02</v>
      </c>
      <c r="I7" s="49">
        <v>14.29</v>
      </c>
      <c r="K7" t="s">
        <v>99</v>
      </c>
      <c r="L7" s="49">
        <f>B7+B8</f>
        <v>14.399999999999999</v>
      </c>
      <c r="M7" s="49">
        <f t="shared" ref="M7:S7" si="3">C7+C8</f>
        <v>15.92</v>
      </c>
      <c r="N7" s="49">
        <f t="shared" si="3"/>
        <v>17.600000000000001</v>
      </c>
      <c r="O7" s="49">
        <f t="shared" si="3"/>
        <v>19.46</v>
      </c>
      <c r="P7" s="49">
        <f t="shared" si="3"/>
        <v>14.399999999999999</v>
      </c>
      <c r="Q7" s="49">
        <f t="shared" si="3"/>
        <v>15.92</v>
      </c>
      <c r="R7" s="49">
        <f t="shared" si="3"/>
        <v>17.600000000000001</v>
      </c>
      <c r="S7" s="49">
        <f t="shared" si="3"/>
        <v>19.46</v>
      </c>
      <c r="U7" t="s">
        <v>99</v>
      </c>
      <c r="V7" s="49">
        <f t="shared" si="1"/>
        <v>14.399999999999999</v>
      </c>
      <c r="W7" s="49">
        <f t="shared" si="2"/>
        <v>15.92</v>
      </c>
      <c r="X7" s="49">
        <f t="shared" si="2"/>
        <v>17.600000000000001</v>
      </c>
      <c r="Y7" s="49">
        <f t="shared" si="2"/>
        <v>19.46</v>
      </c>
      <c r="Z7" s="49">
        <f t="shared" si="2"/>
        <v>14.399999999999999</v>
      </c>
      <c r="AA7" s="49">
        <f t="shared" si="2"/>
        <v>15.92</v>
      </c>
      <c r="AB7" s="49">
        <f t="shared" si="2"/>
        <v>17.600000000000001</v>
      </c>
      <c r="AC7" s="49">
        <f t="shared" si="2"/>
        <v>19.46</v>
      </c>
    </row>
    <row r="8" spans="1:29" x14ac:dyDescent="0.25">
      <c r="A8" t="s">
        <v>255</v>
      </c>
      <c r="B8" s="49">
        <v>3.63</v>
      </c>
      <c r="C8" s="49">
        <v>4.08</v>
      </c>
      <c r="D8" s="49">
        <v>4.58</v>
      </c>
      <c r="E8" s="49">
        <v>5.17</v>
      </c>
      <c r="F8" s="49">
        <v>3.63</v>
      </c>
      <c r="G8" s="49">
        <v>4.08</v>
      </c>
      <c r="H8" s="49">
        <v>4.58</v>
      </c>
      <c r="I8" s="49">
        <v>5.17</v>
      </c>
      <c r="K8" t="s">
        <v>98</v>
      </c>
      <c r="L8" s="49">
        <f t="shared" ref="L8:S10" si="4">B9</f>
        <v>3.71</v>
      </c>
      <c r="M8" s="49">
        <f t="shared" si="4"/>
        <v>4.2</v>
      </c>
      <c r="N8" s="49">
        <f t="shared" si="4"/>
        <v>4.78</v>
      </c>
      <c r="O8" s="49">
        <f t="shared" si="4"/>
        <v>5.47</v>
      </c>
      <c r="P8" s="49">
        <f t="shared" si="4"/>
        <v>3.71</v>
      </c>
      <c r="Q8" s="49">
        <f t="shared" si="4"/>
        <v>4.2</v>
      </c>
      <c r="R8" s="49">
        <f t="shared" si="4"/>
        <v>4.78</v>
      </c>
      <c r="S8" s="49">
        <f t="shared" si="4"/>
        <v>5.47</v>
      </c>
      <c r="U8" t="s">
        <v>98</v>
      </c>
      <c r="V8" s="49">
        <f t="shared" si="1"/>
        <v>3.71</v>
      </c>
      <c r="W8" s="49">
        <f t="shared" si="2"/>
        <v>4.2</v>
      </c>
      <c r="X8" s="49">
        <f t="shared" si="2"/>
        <v>4.78</v>
      </c>
      <c r="Y8" s="49">
        <f t="shared" si="2"/>
        <v>5.47</v>
      </c>
      <c r="Z8" s="49">
        <f t="shared" si="2"/>
        <v>3.71</v>
      </c>
      <c r="AA8" s="49">
        <f t="shared" si="2"/>
        <v>4.2</v>
      </c>
      <c r="AB8" s="49">
        <f t="shared" si="2"/>
        <v>4.78</v>
      </c>
      <c r="AC8" s="49">
        <f t="shared" si="2"/>
        <v>5.47</v>
      </c>
    </row>
    <row r="9" spans="1:29" x14ac:dyDescent="0.25">
      <c r="A9" t="s">
        <v>256</v>
      </c>
      <c r="B9" s="49">
        <v>3.71</v>
      </c>
      <c r="C9" s="49">
        <v>4.2</v>
      </c>
      <c r="D9" s="49">
        <v>4.78</v>
      </c>
      <c r="E9" s="49">
        <v>5.47</v>
      </c>
      <c r="F9" s="49">
        <v>3.71</v>
      </c>
      <c r="G9" s="49">
        <v>4.2</v>
      </c>
      <c r="H9" s="49">
        <v>4.78</v>
      </c>
      <c r="I9" s="49">
        <v>5.47</v>
      </c>
      <c r="K9" t="s">
        <v>97</v>
      </c>
      <c r="L9" s="49">
        <f t="shared" si="4"/>
        <v>0.51</v>
      </c>
      <c r="M9" s="49">
        <f t="shared" si="4"/>
        <v>0.57999999999999996</v>
      </c>
      <c r="N9" s="49">
        <f t="shared" si="4"/>
        <v>0.67</v>
      </c>
      <c r="O9" s="49">
        <f t="shared" si="4"/>
        <v>0.77</v>
      </c>
      <c r="P9" s="49">
        <f t="shared" si="4"/>
        <v>0.51</v>
      </c>
      <c r="Q9" s="49">
        <f t="shared" si="4"/>
        <v>0.57999999999999996</v>
      </c>
      <c r="R9" s="49">
        <f t="shared" si="4"/>
        <v>0.67</v>
      </c>
      <c r="S9" s="49">
        <f t="shared" si="4"/>
        <v>0.77</v>
      </c>
      <c r="U9" t="s">
        <v>97</v>
      </c>
      <c r="V9" s="49">
        <f t="shared" si="1"/>
        <v>0.51</v>
      </c>
      <c r="W9" s="49">
        <f t="shared" si="2"/>
        <v>0.57999999999999996</v>
      </c>
      <c r="X9" s="49">
        <f t="shared" si="2"/>
        <v>0.67</v>
      </c>
      <c r="Y9" s="49">
        <f t="shared" si="2"/>
        <v>0.77</v>
      </c>
      <c r="Z9" s="49">
        <f t="shared" si="2"/>
        <v>0.51</v>
      </c>
      <c r="AA9" s="49">
        <f t="shared" si="2"/>
        <v>0.57999999999999996</v>
      </c>
      <c r="AB9" s="49">
        <f t="shared" si="2"/>
        <v>0.67</v>
      </c>
      <c r="AC9" s="49">
        <f t="shared" si="2"/>
        <v>0.77</v>
      </c>
    </row>
    <row r="10" spans="1:29" x14ac:dyDescent="0.25">
      <c r="A10" t="s">
        <v>257</v>
      </c>
      <c r="B10" s="49">
        <v>0.51</v>
      </c>
      <c r="C10" s="49">
        <v>0.57999999999999996</v>
      </c>
      <c r="D10" s="49">
        <v>0.67</v>
      </c>
      <c r="E10" s="49">
        <v>0.77</v>
      </c>
      <c r="F10" s="49">
        <v>0.51</v>
      </c>
      <c r="G10" s="49">
        <v>0.57999999999999996</v>
      </c>
      <c r="H10" s="49">
        <v>0.67</v>
      </c>
      <c r="I10" s="49">
        <v>0.77</v>
      </c>
      <c r="K10" t="s">
        <v>96</v>
      </c>
      <c r="L10" s="49">
        <f t="shared" si="4"/>
        <v>0.08</v>
      </c>
      <c r="M10" s="49">
        <f t="shared" si="4"/>
        <v>0.09</v>
      </c>
      <c r="N10" s="49">
        <f t="shared" si="4"/>
        <v>0.1</v>
      </c>
      <c r="O10" s="49">
        <f t="shared" si="4"/>
        <v>0.12</v>
      </c>
      <c r="P10" s="49">
        <f t="shared" si="4"/>
        <v>0.08</v>
      </c>
      <c r="Q10" s="49">
        <f t="shared" si="4"/>
        <v>0.09</v>
      </c>
      <c r="R10" s="49">
        <f t="shared" si="4"/>
        <v>0.1</v>
      </c>
      <c r="S10" s="49">
        <f t="shared" si="4"/>
        <v>0.12</v>
      </c>
      <c r="U10" t="s">
        <v>96</v>
      </c>
      <c r="V10" s="49">
        <f t="shared" si="1"/>
        <v>0.08</v>
      </c>
      <c r="W10" s="49">
        <f t="shared" si="2"/>
        <v>0.09</v>
      </c>
      <c r="X10" s="49">
        <f t="shared" si="2"/>
        <v>0.1</v>
      </c>
      <c r="Y10" s="49">
        <f t="shared" si="2"/>
        <v>0.12</v>
      </c>
      <c r="Z10" s="49">
        <f t="shared" si="2"/>
        <v>0.08</v>
      </c>
      <c r="AA10" s="49">
        <f t="shared" si="2"/>
        <v>0.09</v>
      </c>
      <c r="AB10" s="49">
        <f t="shared" si="2"/>
        <v>0.1</v>
      </c>
      <c r="AC10" s="49">
        <f t="shared" si="2"/>
        <v>0.12</v>
      </c>
    </row>
    <row r="11" spans="1:29" x14ac:dyDescent="0.25">
      <c r="A11" t="s">
        <v>258</v>
      </c>
      <c r="B11" s="49">
        <v>0.08</v>
      </c>
      <c r="C11" s="49">
        <v>0.09</v>
      </c>
      <c r="D11" s="49">
        <v>0.1</v>
      </c>
      <c r="E11" s="49">
        <v>0.12</v>
      </c>
      <c r="F11" s="49">
        <v>0.08</v>
      </c>
      <c r="G11" s="49">
        <v>0.09</v>
      </c>
      <c r="H11" s="49">
        <v>0.1</v>
      </c>
      <c r="I11" s="49">
        <v>0.12</v>
      </c>
    </row>
    <row r="13" spans="1:29" x14ac:dyDescent="0.25">
      <c r="A13" s="43" t="s">
        <v>278</v>
      </c>
      <c r="K13" s="43" t="s">
        <v>259</v>
      </c>
      <c r="U13" s="43" t="s">
        <v>259</v>
      </c>
    </row>
    <row r="14" spans="1:29" x14ac:dyDescent="0.25">
      <c r="B14" t="s">
        <v>31</v>
      </c>
      <c r="F14" t="s">
        <v>32</v>
      </c>
      <c r="L14" t="s">
        <v>31</v>
      </c>
      <c r="P14" t="s">
        <v>32</v>
      </c>
      <c r="V14" t="s">
        <v>31</v>
      </c>
      <c r="Z14" t="s">
        <v>32</v>
      </c>
    </row>
    <row r="15" spans="1:29" x14ac:dyDescent="0.25">
      <c r="B15" t="s">
        <v>86</v>
      </c>
      <c r="C15" t="s">
        <v>87</v>
      </c>
      <c r="D15" t="s">
        <v>88</v>
      </c>
      <c r="E15" t="s">
        <v>250</v>
      </c>
      <c r="F15" t="s">
        <v>86</v>
      </c>
      <c r="G15" t="s">
        <v>87</v>
      </c>
      <c r="H15" t="s">
        <v>88</v>
      </c>
      <c r="I15" t="s">
        <v>250</v>
      </c>
      <c r="L15" t="s">
        <v>86</v>
      </c>
      <c r="M15" t="s">
        <v>87</v>
      </c>
      <c r="N15" t="s">
        <v>88</v>
      </c>
      <c r="O15" t="s">
        <v>250</v>
      </c>
      <c r="P15" t="s">
        <v>86</v>
      </c>
      <c r="Q15" t="s">
        <v>87</v>
      </c>
      <c r="R15" t="s">
        <v>88</v>
      </c>
      <c r="S15" t="s">
        <v>250</v>
      </c>
      <c r="V15" t="s">
        <v>86</v>
      </c>
      <c r="W15" t="s">
        <v>87</v>
      </c>
      <c r="X15" t="s">
        <v>88</v>
      </c>
      <c r="Y15" t="s">
        <v>250</v>
      </c>
      <c r="Z15" t="s">
        <v>86</v>
      </c>
      <c r="AA15" t="s">
        <v>87</v>
      </c>
      <c r="AB15" t="s">
        <v>88</v>
      </c>
      <c r="AC15" t="s">
        <v>250</v>
      </c>
    </row>
    <row r="16" spans="1:29" x14ac:dyDescent="0.25">
      <c r="A16" t="s">
        <v>251</v>
      </c>
      <c r="B16" s="146">
        <f>10*(1-EXP(-B62*0.1))</f>
        <v>0.15191428153302433</v>
      </c>
      <c r="C16" s="146">
        <f t="shared" ref="C16:I16" si="5">10*(1-EXP(-C62*0.1))</f>
        <v>0.18177754753725739</v>
      </c>
      <c r="D16" s="146">
        <f t="shared" si="5"/>
        <v>0.22282005783594405</v>
      </c>
      <c r="E16" s="146">
        <f t="shared" si="5"/>
        <v>0.28234734416597407</v>
      </c>
      <c r="F16" s="146">
        <f t="shared" si="5"/>
        <v>0.15191428153302433</v>
      </c>
      <c r="G16" s="146">
        <f t="shared" si="5"/>
        <v>0.18177754753725739</v>
      </c>
      <c r="H16" s="146">
        <f t="shared" si="5"/>
        <v>0.22282005783594405</v>
      </c>
      <c r="I16" s="146">
        <f t="shared" si="5"/>
        <v>0.28234734416597407</v>
      </c>
      <c r="K16" t="s">
        <v>252</v>
      </c>
      <c r="L16" s="146">
        <f>B16</f>
        <v>0.15191428153302433</v>
      </c>
      <c r="M16" s="146">
        <f t="shared" ref="M16:S17" si="6">C16</f>
        <v>0.18177754753725739</v>
      </c>
      <c r="N16" s="146">
        <f t="shared" si="6"/>
        <v>0.22282005783594405</v>
      </c>
      <c r="O16" s="146">
        <f t="shared" si="6"/>
        <v>0.28234734416597407</v>
      </c>
      <c r="P16" s="146">
        <f t="shared" si="6"/>
        <v>0.15191428153302433</v>
      </c>
      <c r="Q16" s="146">
        <f t="shared" si="6"/>
        <v>0.18177754753725739</v>
      </c>
      <c r="R16" s="146">
        <f t="shared" si="6"/>
        <v>0.22282005783594405</v>
      </c>
      <c r="S16" s="146">
        <f t="shared" si="6"/>
        <v>0.28234734416597407</v>
      </c>
      <c r="U16" t="s">
        <v>95</v>
      </c>
      <c r="V16" s="146">
        <v>4</v>
      </c>
      <c r="W16" s="146">
        <v>4</v>
      </c>
      <c r="X16" s="146">
        <v>4</v>
      </c>
      <c r="Y16" s="146">
        <v>4</v>
      </c>
      <c r="Z16" s="146">
        <v>4</v>
      </c>
      <c r="AA16" s="146">
        <v>4</v>
      </c>
      <c r="AB16" s="146">
        <v>4</v>
      </c>
      <c r="AC16" s="146">
        <v>4</v>
      </c>
    </row>
    <row r="17" spans="1:29" x14ac:dyDescent="0.25">
      <c r="A17" t="s">
        <v>253</v>
      </c>
      <c r="B17" s="146">
        <f t="shared" ref="B17:I17" si="7">10*(1-EXP(-B63*0.1))</f>
        <v>0.24828572146566197</v>
      </c>
      <c r="C17" s="146">
        <f t="shared" si="7"/>
        <v>0.28192947611767383</v>
      </c>
      <c r="D17" s="146">
        <f t="shared" si="7"/>
        <v>0.32785511543484858</v>
      </c>
      <c r="E17" s="146">
        <f t="shared" si="7"/>
        <v>0.39412305445974516</v>
      </c>
      <c r="F17" s="146">
        <f t="shared" si="7"/>
        <v>0.24828572146566197</v>
      </c>
      <c r="G17" s="146">
        <f t="shared" si="7"/>
        <v>0.28192947611767383</v>
      </c>
      <c r="H17" s="146">
        <f t="shared" si="7"/>
        <v>0.32785511543484858</v>
      </c>
      <c r="I17" s="146">
        <f t="shared" si="7"/>
        <v>0.39412305445974516</v>
      </c>
      <c r="K17" t="s">
        <v>100</v>
      </c>
      <c r="L17" s="146">
        <f>B17</f>
        <v>0.24828572146566197</v>
      </c>
      <c r="M17" s="146">
        <f t="shared" si="6"/>
        <v>0.28192947611767383</v>
      </c>
      <c r="N17" s="146">
        <f t="shared" si="6"/>
        <v>0.32785511543484858</v>
      </c>
      <c r="O17" s="146">
        <f t="shared" si="6"/>
        <v>0.39412305445974516</v>
      </c>
      <c r="P17" s="146">
        <f t="shared" si="6"/>
        <v>0.24828572146566197</v>
      </c>
      <c r="Q17" s="146">
        <f t="shared" si="6"/>
        <v>0.28192947611767383</v>
      </c>
      <c r="R17" s="146">
        <f t="shared" si="6"/>
        <v>0.32785511543484858</v>
      </c>
      <c r="S17" s="146">
        <f t="shared" si="6"/>
        <v>0.39412305445974516</v>
      </c>
      <c r="U17" t="s">
        <v>252</v>
      </c>
      <c r="V17" s="146">
        <f>V$62*L16</f>
        <v>0.15427726221266302</v>
      </c>
      <c r="W17" s="146">
        <f t="shared" ref="W17:AC21" si="8">W$62*M16</f>
        <v>0.18518197326506441</v>
      </c>
      <c r="X17" s="146">
        <f t="shared" si="8"/>
        <v>0.22791543869493422</v>
      </c>
      <c r="Y17" s="146">
        <f t="shared" si="8"/>
        <v>0.29043604752002056</v>
      </c>
      <c r="Z17" s="146">
        <f t="shared" si="8"/>
        <v>0.15427726221266302</v>
      </c>
      <c r="AA17" s="146">
        <f t="shared" si="8"/>
        <v>0.18518197326506441</v>
      </c>
      <c r="AB17" s="146">
        <f t="shared" si="8"/>
        <v>0.22791543869493422</v>
      </c>
      <c r="AC17" s="146">
        <f t="shared" si="8"/>
        <v>0.29043604752002056</v>
      </c>
    </row>
    <row r="18" spans="1:29" x14ac:dyDescent="0.25">
      <c r="A18" t="s">
        <v>254</v>
      </c>
      <c r="B18" s="146">
        <f t="shared" ref="B18:I18" si="9">10*(1-EXP(-B64*0.1))</f>
        <v>0.34167639804744687</v>
      </c>
      <c r="C18" s="146">
        <f t="shared" si="9"/>
        <v>0.38772340956881757</v>
      </c>
      <c r="D18" s="146">
        <f t="shared" si="9"/>
        <v>0.45047807534488116</v>
      </c>
      <c r="E18" s="146">
        <f t="shared" si="9"/>
        <v>0.54083518718984203</v>
      </c>
      <c r="F18" s="146">
        <f t="shared" si="9"/>
        <v>0.34167639804744687</v>
      </c>
      <c r="G18" s="146">
        <f t="shared" si="9"/>
        <v>0.38772340956881757</v>
      </c>
      <c r="H18" s="146">
        <f t="shared" si="9"/>
        <v>0.45047807534488116</v>
      </c>
      <c r="I18" s="146">
        <f t="shared" si="9"/>
        <v>0.54083518718984203</v>
      </c>
      <c r="K18" t="s">
        <v>99</v>
      </c>
      <c r="L18" s="146">
        <f>L73/L68</f>
        <v>0.22542544086766569</v>
      </c>
      <c r="M18" s="146">
        <f t="shared" ref="M18:S18" si="10">M73/M68</f>
        <v>0.25612483934863767</v>
      </c>
      <c r="N18" s="146">
        <f t="shared" si="10"/>
        <v>0.29819597239029144</v>
      </c>
      <c r="O18" s="146">
        <f t="shared" si="10"/>
        <v>0.35909588567744799</v>
      </c>
      <c r="P18" s="146">
        <f t="shared" si="10"/>
        <v>0.22542544086766569</v>
      </c>
      <c r="Q18" s="146">
        <f t="shared" si="10"/>
        <v>0.25612483934863767</v>
      </c>
      <c r="R18" s="146">
        <f t="shared" si="10"/>
        <v>0.29819597239029144</v>
      </c>
      <c r="S18" s="146">
        <f t="shared" si="10"/>
        <v>0.35909588567744799</v>
      </c>
      <c r="U18" t="s">
        <v>100</v>
      </c>
      <c r="V18" s="146">
        <f>V$62*L17</f>
        <v>0.2521477307312357</v>
      </c>
      <c r="W18" s="146">
        <f t="shared" si="8"/>
        <v>0.2872095999554401</v>
      </c>
      <c r="X18" s="146">
        <f t="shared" si="8"/>
        <v>0.33535240583111409</v>
      </c>
      <c r="Y18" s="146">
        <f t="shared" si="8"/>
        <v>0.4054139149490919</v>
      </c>
      <c r="Z18" s="146">
        <f t="shared" si="8"/>
        <v>0.2521477307312357</v>
      </c>
      <c r="AA18" s="146">
        <f t="shared" si="8"/>
        <v>0.2872095999554401</v>
      </c>
      <c r="AB18" s="146">
        <f t="shared" si="8"/>
        <v>0.33535240583111409</v>
      </c>
      <c r="AC18" s="146">
        <f t="shared" si="8"/>
        <v>0.4054139149490919</v>
      </c>
    </row>
    <row r="19" spans="1:29" x14ac:dyDescent="0.25">
      <c r="A19" t="s">
        <v>255</v>
      </c>
      <c r="B19" s="146">
        <f t="shared" ref="B19:I19" si="11">10*(1-EXP(-B65*0.1))</f>
        <v>0.62979388824450644</v>
      </c>
      <c r="C19" s="146">
        <f t="shared" si="11"/>
        <v>0.71319948075856954</v>
      </c>
      <c r="D19" s="146">
        <f t="shared" si="11"/>
        <v>0.82633303933666302</v>
      </c>
      <c r="E19" s="146">
        <f t="shared" si="11"/>
        <v>0.98808948489420789</v>
      </c>
      <c r="F19" s="146">
        <f t="shared" si="11"/>
        <v>0.62979388824450644</v>
      </c>
      <c r="G19" s="146">
        <f t="shared" si="11"/>
        <v>0.71319948075856954</v>
      </c>
      <c r="H19" s="146">
        <f t="shared" si="11"/>
        <v>0.82633303933666302</v>
      </c>
      <c r="I19" s="146">
        <f t="shared" si="11"/>
        <v>0.98808948489420789</v>
      </c>
      <c r="K19" t="s">
        <v>98</v>
      </c>
      <c r="L19" s="146">
        <f>B20</f>
        <v>0.29004067810700751</v>
      </c>
      <c r="M19" s="146">
        <f t="shared" ref="M19:S20" si="12">C20</f>
        <v>0.3292478040222413</v>
      </c>
      <c r="N19" s="146">
        <f t="shared" si="12"/>
        <v>0.38272372593670778</v>
      </c>
      <c r="O19" s="146">
        <f t="shared" si="12"/>
        <v>0.45983202264823664</v>
      </c>
      <c r="P19" s="146">
        <f t="shared" si="12"/>
        <v>0.29004067810700751</v>
      </c>
      <c r="Q19" s="146">
        <f t="shared" si="12"/>
        <v>0.3292478040222413</v>
      </c>
      <c r="R19" s="146">
        <f t="shared" si="12"/>
        <v>0.38272372593670778</v>
      </c>
      <c r="S19" s="146">
        <f t="shared" si="12"/>
        <v>0.45983202264823664</v>
      </c>
      <c r="U19" t="s">
        <v>99</v>
      </c>
      <c r="V19" s="146">
        <f>V$62*L18</f>
        <v>0.22893186538611052</v>
      </c>
      <c r="W19" s="146">
        <f t="shared" si="8"/>
        <v>0.26092168034700258</v>
      </c>
      <c r="X19" s="146">
        <f t="shared" si="8"/>
        <v>0.30501502658452456</v>
      </c>
      <c r="Y19" s="146">
        <f t="shared" si="8"/>
        <v>0.36938328577141177</v>
      </c>
      <c r="Z19" s="146">
        <f t="shared" si="8"/>
        <v>0.22893186538611052</v>
      </c>
      <c r="AA19" s="146">
        <f t="shared" si="8"/>
        <v>0.26092168034700258</v>
      </c>
      <c r="AB19" s="146">
        <f t="shared" si="8"/>
        <v>0.30501502658452456</v>
      </c>
      <c r="AC19" s="146">
        <f t="shared" si="8"/>
        <v>0.36938328577141177</v>
      </c>
    </row>
    <row r="20" spans="1:29" x14ac:dyDescent="0.25">
      <c r="A20" t="s">
        <v>256</v>
      </c>
      <c r="B20" s="146">
        <f t="shared" ref="B20:I20" si="13">10*(1-EXP(-B66*0.1))</f>
        <v>0.29004067810700751</v>
      </c>
      <c r="C20" s="146">
        <f t="shared" si="13"/>
        <v>0.3292478040222413</v>
      </c>
      <c r="D20" s="146">
        <f t="shared" si="13"/>
        <v>0.38272372593670778</v>
      </c>
      <c r="E20" s="146">
        <f t="shared" si="13"/>
        <v>0.45983202264823664</v>
      </c>
      <c r="F20" s="146">
        <f t="shared" si="13"/>
        <v>0.29004067810700751</v>
      </c>
      <c r="G20" s="146">
        <f t="shared" si="13"/>
        <v>0.3292478040222413</v>
      </c>
      <c r="H20" s="146">
        <f t="shared" si="13"/>
        <v>0.38272372593670778</v>
      </c>
      <c r="I20" s="146">
        <f t="shared" si="13"/>
        <v>0.45983202264823664</v>
      </c>
      <c r="K20" t="s">
        <v>97</v>
      </c>
      <c r="L20" s="146">
        <f>B21</f>
        <v>0.48816233415863275</v>
      </c>
      <c r="M20" s="146">
        <f t="shared" si="12"/>
        <v>0.55336972749480795</v>
      </c>
      <c r="N20" s="146">
        <f t="shared" si="12"/>
        <v>0.64203274779560227</v>
      </c>
      <c r="O20" s="146">
        <f t="shared" si="12"/>
        <v>0.7692426983904177</v>
      </c>
      <c r="P20" s="146">
        <f t="shared" si="12"/>
        <v>0.48816233415863275</v>
      </c>
      <c r="Q20" s="146">
        <f t="shared" si="12"/>
        <v>0.55336972749480795</v>
      </c>
      <c r="R20" s="146">
        <f t="shared" si="12"/>
        <v>0.64203274779560227</v>
      </c>
      <c r="S20" s="146">
        <f t="shared" si="12"/>
        <v>0.7692426983904177</v>
      </c>
      <c r="U20" t="s">
        <v>98</v>
      </c>
      <c r="V20" s="146">
        <f>V$62*L19</f>
        <v>0.29455217308799236</v>
      </c>
      <c r="W20" s="146">
        <f t="shared" si="8"/>
        <v>0.33541413044716761</v>
      </c>
      <c r="X20" s="146">
        <f t="shared" si="8"/>
        <v>0.39147573491812149</v>
      </c>
      <c r="Y20" s="146">
        <f t="shared" si="8"/>
        <v>0.47300531753039549</v>
      </c>
      <c r="Z20" s="146">
        <f t="shared" si="8"/>
        <v>0.29455217308799236</v>
      </c>
      <c r="AA20" s="146">
        <f t="shared" si="8"/>
        <v>0.33541413044716761</v>
      </c>
      <c r="AB20" s="146">
        <f t="shared" si="8"/>
        <v>0.39147573491812149</v>
      </c>
      <c r="AC20" s="146">
        <f t="shared" si="8"/>
        <v>0.47300531753039549</v>
      </c>
    </row>
    <row r="21" spans="1:29" x14ac:dyDescent="0.25">
      <c r="A21" t="s">
        <v>257</v>
      </c>
      <c r="B21" s="146">
        <f t="shared" ref="B21:I21" si="14">10*(1-EXP(-B67*0.1))</f>
        <v>0.48816233415863275</v>
      </c>
      <c r="C21" s="146">
        <f t="shared" si="14"/>
        <v>0.55336972749480795</v>
      </c>
      <c r="D21" s="146">
        <f t="shared" si="14"/>
        <v>0.64203274779560227</v>
      </c>
      <c r="E21" s="146">
        <f t="shared" si="14"/>
        <v>0.7692426983904177</v>
      </c>
      <c r="F21" s="146">
        <f t="shared" si="14"/>
        <v>0.48816233415863275</v>
      </c>
      <c r="G21" s="146">
        <f t="shared" si="14"/>
        <v>0.55336972749480795</v>
      </c>
      <c r="H21" s="146">
        <f t="shared" si="14"/>
        <v>0.64203274779560227</v>
      </c>
      <c r="I21" s="146">
        <f t="shared" si="14"/>
        <v>0.7692426983904177</v>
      </c>
      <c r="L21" s="146"/>
      <c r="M21" s="146"/>
      <c r="N21" s="146"/>
      <c r="O21" s="146"/>
      <c r="P21" s="146"/>
      <c r="Q21" s="146"/>
      <c r="R21" s="146"/>
      <c r="S21" s="146"/>
      <c r="U21" t="s">
        <v>97</v>
      </c>
      <c r="V21" s="146">
        <f>V$62*L20</f>
        <v>0.49575555154743639</v>
      </c>
      <c r="W21" s="146">
        <f t="shared" si="8"/>
        <v>0.56373352744038019</v>
      </c>
      <c r="X21" s="146">
        <f t="shared" si="8"/>
        <v>0.65671455609300078</v>
      </c>
      <c r="Y21" s="146">
        <f t="shared" si="8"/>
        <v>0.79128000854442682</v>
      </c>
      <c r="Z21" s="146">
        <f t="shared" si="8"/>
        <v>0.49575555154743639</v>
      </c>
      <c r="AA21" s="146">
        <f t="shared" si="8"/>
        <v>0.56373352744038019</v>
      </c>
      <c r="AB21" s="146">
        <f t="shared" si="8"/>
        <v>0.65671455609300078</v>
      </c>
      <c r="AC21" s="146">
        <f t="shared" si="8"/>
        <v>0.79128000854442682</v>
      </c>
    </row>
    <row r="24" spans="1:29" x14ac:dyDescent="0.25">
      <c r="A24" s="43" t="s">
        <v>260</v>
      </c>
      <c r="K24" s="43" t="s">
        <v>261</v>
      </c>
      <c r="U24" s="43" t="s">
        <v>261</v>
      </c>
    </row>
    <row r="25" spans="1:29" x14ac:dyDescent="0.25">
      <c r="B25" t="s">
        <v>31</v>
      </c>
      <c r="F25" t="s">
        <v>32</v>
      </c>
      <c r="L25" t="s">
        <v>31</v>
      </c>
      <c r="P25" t="s">
        <v>32</v>
      </c>
      <c r="V25" t="s">
        <v>31</v>
      </c>
      <c r="Z25" t="s">
        <v>32</v>
      </c>
    </row>
    <row r="26" spans="1:29" x14ac:dyDescent="0.25">
      <c r="B26" t="s">
        <v>86</v>
      </c>
      <c r="C26" t="s">
        <v>87</v>
      </c>
      <c r="D26" t="s">
        <v>88</v>
      </c>
      <c r="E26" t="s">
        <v>250</v>
      </c>
      <c r="F26" t="s">
        <v>86</v>
      </c>
      <c r="G26" t="s">
        <v>87</v>
      </c>
      <c r="H26" t="s">
        <v>88</v>
      </c>
      <c r="I26" t="s">
        <v>250</v>
      </c>
      <c r="L26" t="s">
        <v>86</v>
      </c>
      <c r="M26" t="s">
        <v>87</v>
      </c>
      <c r="N26" t="s">
        <v>88</v>
      </c>
      <c r="O26" t="s">
        <v>250</v>
      </c>
      <c r="P26" t="s">
        <v>86</v>
      </c>
      <c r="Q26" t="s">
        <v>87</v>
      </c>
      <c r="R26" t="s">
        <v>88</v>
      </c>
      <c r="S26" t="s">
        <v>250</v>
      </c>
      <c r="V26" t="s">
        <v>86</v>
      </c>
      <c r="W26" t="s">
        <v>87</v>
      </c>
      <c r="X26" t="s">
        <v>88</v>
      </c>
      <c r="Y26" t="s">
        <v>250</v>
      </c>
      <c r="Z26" t="s">
        <v>86</v>
      </c>
      <c r="AA26" t="s">
        <v>87</v>
      </c>
      <c r="AB26" t="s">
        <v>88</v>
      </c>
      <c r="AC26" t="s">
        <v>250</v>
      </c>
    </row>
    <row r="27" spans="1:29" x14ac:dyDescent="0.25">
      <c r="A27" t="s">
        <v>251</v>
      </c>
      <c r="B27" s="146">
        <v>0</v>
      </c>
      <c r="C27" s="146">
        <v>0</v>
      </c>
      <c r="D27" s="146">
        <v>1.0000000000000001E-5</v>
      </c>
      <c r="E27" s="146">
        <v>1.0000000000000001E-5</v>
      </c>
      <c r="F27" s="146">
        <v>0</v>
      </c>
      <c r="G27" s="146">
        <v>0</v>
      </c>
      <c r="H27" s="146">
        <v>1.0000000000000001E-5</v>
      </c>
      <c r="I27" s="146">
        <v>1.0000000000000001E-5</v>
      </c>
      <c r="K27" t="s">
        <v>252</v>
      </c>
      <c r="L27" s="146">
        <f>B27</f>
        <v>0</v>
      </c>
      <c r="M27" s="146">
        <f t="shared" ref="M27:S28" si="15">C27</f>
        <v>0</v>
      </c>
      <c r="N27" s="146">
        <f t="shared" si="15"/>
        <v>1.0000000000000001E-5</v>
      </c>
      <c r="O27" s="146">
        <f t="shared" si="15"/>
        <v>1.0000000000000001E-5</v>
      </c>
      <c r="P27" s="146">
        <f t="shared" si="15"/>
        <v>0</v>
      </c>
      <c r="Q27" s="146">
        <f t="shared" si="15"/>
        <v>0</v>
      </c>
      <c r="R27" s="146">
        <f t="shared" si="15"/>
        <v>1.0000000000000001E-5</v>
      </c>
      <c r="S27" s="146">
        <f t="shared" si="15"/>
        <v>1.0000000000000001E-5</v>
      </c>
      <c r="U27" t="s">
        <v>95</v>
      </c>
      <c r="V27" s="146">
        <v>0</v>
      </c>
      <c r="W27" s="146">
        <v>0</v>
      </c>
      <c r="X27" s="146">
        <v>0</v>
      </c>
      <c r="Y27" s="146">
        <v>0</v>
      </c>
      <c r="Z27" s="146">
        <v>0</v>
      </c>
      <c r="AA27" s="146">
        <v>0</v>
      </c>
      <c r="AB27" s="146">
        <v>0</v>
      </c>
      <c r="AC27" s="146">
        <v>0</v>
      </c>
    </row>
    <row r="28" spans="1:29" x14ac:dyDescent="0.25">
      <c r="A28" t="s">
        <v>253</v>
      </c>
      <c r="B28" s="146">
        <v>1.1E-4</v>
      </c>
      <c r="C28" s="146">
        <v>1.4999999999999999E-4</v>
      </c>
      <c r="D28" s="146">
        <v>1.9000000000000001E-4</v>
      </c>
      <c r="E28" s="146">
        <v>2.3000000000000001E-4</v>
      </c>
      <c r="F28" s="146">
        <v>1.1E-4</v>
      </c>
      <c r="G28" s="146">
        <v>1.4999999999999999E-4</v>
      </c>
      <c r="H28" s="146">
        <v>1.9000000000000001E-4</v>
      </c>
      <c r="I28" s="146">
        <v>2.3000000000000001E-4</v>
      </c>
      <c r="K28" t="s">
        <v>100</v>
      </c>
      <c r="L28" s="146">
        <f>B28</f>
        <v>1.1E-4</v>
      </c>
      <c r="M28" s="146">
        <f t="shared" si="15"/>
        <v>1.4999999999999999E-4</v>
      </c>
      <c r="N28" s="146">
        <f t="shared" si="15"/>
        <v>1.9000000000000001E-4</v>
      </c>
      <c r="O28" s="146">
        <f t="shared" si="15"/>
        <v>2.3000000000000001E-4</v>
      </c>
      <c r="P28" s="146">
        <f t="shared" si="15"/>
        <v>1.1E-4</v>
      </c>
      <c r="Q28" s="146">
        <f t="shared" si="15"/>
        <v>1.4999999999999999E-4</v>
      </c>
      <c r="R28" s="146">
        <f t="shared" si="15"/>
        <v>1.9000000000000001E-4</v>
      </c>
      <c r="S28" s="146">
        <f t="shared" si="15"/>
        <v>2.3000000000000001E-4</v>
      </c>
      <c r="U28" t="s">
        <v>252</v>
      </c>
      <c r="V28" s="146">
        <f t="shared" ref="V28:V33" si="16">V$62*L27</f>
        <v>0</v>
      </c>
      <c r="W28" s="146">
        <f t="shared" ref="W28:AC33" si="17">W$62*M27</f>
        <v>0</v>
      </c>
      <c r="X28" s="146">
        <f t="shared" si="17"/>
        <v>1.0228676938175009E-5</v>
      </c>
      <c r="Y28" s="146">
        <f t="shared" si="17"/>
        <v>1.0286480589287629E-5</v>
      </c>
      <c r="Z28" s="146">
        <f t="shared" si="17"/>
        <v>0</v>
      </c>
      <c r="AA28" s="146">
        <f t="shared" si="17"/>
        <v>0</v>
      </c>
      <c r="AB28" s="146">
        <f t="shared" si="17"/>
        <v>1.0228676938175009E-5</v>
      </c>
      <c r="AC28" s="146">
        <f t="shared" si="17"/>
        <v>1.0286480589287629E-5</v>
      </c>
    </row>
    <row r="29" spans="1:29" x14ac:dyDescent="0.25">
      <c r="A29" t="s">
        <v>254</v>
      </c>
      <c r="B29" s="146">
        <v>1.56E-3</v>
      </c>
      <c r="C29" s="146">
        <v>2.0899999999999998E-3</v>
      </c>
      <c r="D29" s="146">
        <v>2.6199999999999999E-3</v>
      </c>
      <c r="E29" s="146">
        <v>3.15E-3</v>
      </c>
      <c r="F29" s="146">
        <v>1.56E-3</v>
      </c>
      <c r="G29" s="146">
        <v>2.0899999999999998E-3</v>
      </c>
      <c r="H29" s="146">
        <v>2.6199999999999999E-3</v>
      </c>
      <c r="I29" s="146">
        <v>3.15E-3</v>
      </c>
      <c r="K29" t="s">
        <v>99</v>
      </c>
      <c r="L29" s="146">
        <f>(1-L73)/L68</f>
        <v>3.6467625818373504E-3</v>
      </c>
      <c r="M29" s="146">
        <f t="shared" ref="M29:S29" si="18">(1-M73)/M68</f>
        <v>4.8983254373320614E-3</v>
      </c>
      <c r="N29" s="146">
        <f t="shared" si="18"/>
        <v>6.1601010850262832E-3</v>
      </c>
      <c r="O29" s="146">
        <f t="shared" si="18"/>
        <v>7.4384086064811818E-3</v>
      </c>
      <c r="P29" s="146">
        <f t="shared" si="18"/>
        <v>3.6467625818373504E-3</v>
      </c>
      <c r="Q29" s="146">
        <f t="shared" si="18"/>
        <v>4.8983254373320614E-3</v>
      </c>
      <c r="R29" s="146">
        <f t="shared" si="18"/>
        <v>6.1601010850262832E-3</v>
      </c>
      <c r="S29" s="146">
        <f t="shared" si="18"/>
        <v>7.4384086064811818E-3</v>
      </c>
      <c r="U29" t="s">
        <v>100</v>
      </c>
      <c r="V29" s="146">
        <f t="shared" si="16"/>
        <v>1.1171101671374953E-4</v>
      </c>
      <c r="W29" s="146">
        <f t="shared" si="17"/>
        <v>1.5280927906713223E-4</v>
      </c>
      <c r="X29" s="146">
        <f t="shared" si="17"/>
        <v>1.9434486182532516E-4</v>
      </c>
      <c r="Y29" s="146">
        <f t="shared" si="17"/>
        <v>2.3658905355361545E-4</v>
      </c>
      <c r="Z29" s="146">
        <f t="shared" si="17"/>
        <v>1.1171101671374953E-4</v>
      </c>
      <c r="AA29" s="146">
        <f t="shared" si="17"/>
        <v>1.5280927906713223E-4</v>
      </c>
      <c r="AB29" s="146">
        <f t="shared" si="17"/>
        <v>1.9434486182532516E-4</v>
      </c>
      <c r="AC29" s="146">
        <f t="shared" si="17"/>
        <v>2.3658905355361545E-4</v>
      </c>
    </row>
    <row r="30" spans="1:29" x14ac:dyDescent="0.25">
      <c r="A30" t="s">
        <v>255</v>
      </c>
      <c r="B30" s="146">
        <v>7.3899999999999999E-3</v>
      </c>
      <c r="C30" s="146">
        <v>9.9100000000000004E-3</v>
      </c>
      <c r="D30" s="146">
        <v>1.243E-2</v>
      </c>
      <c r="E30" s="146">
        <v>1.495E-2</v>
      </c>
      <c r="F30" s="146">
        <v>7.3899999999999999E-3</v>
      </c>
      <c r="G30" s="146">
        <v>9.9100000000000004E-3</v>
      </c>
      <c r="H30" s="146">
        <v>1.243E-2</v>
      </c>
      <c r="I30" s="146">
        <v>1.495E-2</v>
      </c>
      <c r="K30" t="s">
        <v>98</v>
      </c>
      <c r="L30" s="146">
        <f>B31</f>
        <v>4.786E-2</v>
      </c>
      <c r="M30" s="146">
        <f t="shared" ref="M30:S32" si="19">C31</f>
        <v>6.4149999999999999E-2</v>
      </c>
      <c r="N30" s="146">
        <f t="shared" si="19"/>
        <v>8.0449999999999994E-2</v>
      </c>
      <c r="O30" s="146">
        <f t="shared" si="19"/>
        <v>9.6740000000000007E-2</v>
      </c>
      <c r="P30" s="146">
        <f t="shared" si="19"/>
        <v>4.786E-2</v>
      </c>
      <c r="Q30" s="146">
        <f t="shared" si="19"/>
        <v>6.4149999999999999E-2</v>
      </c>
      <c r="R30" s="146">
        <f t="shared" si="19"/>
        <v>8.0449999999999994E-2</v>
      </c>
      <c r="S30" s="146">
        <f t="shared" si="19"/>
        <v>9.6740000000000007E-2</v>
      </c>
      <c r="U30" t="s">
        <v>99</v>
      </c>
      <c r="V30" s="146">
        <f t="shared" si="16"/>
        <v>3.7034868702791692E-3</v>
      </c>
      <c r="W30" s="146">
        <f t="shared" si="17"/>
        <v>4.9900638580993844E-3</v>
      </c>
      <c r="X30" s="146">
        <f t="shared" si="17"/>
        <v>6.3009683905235186E-3</v>
      </c>
      <c r="Y30" s="146">
        <f t="shared" si="17"/>
        <v>7.6515045745758712E-3</v>
      </c>
      <c r="Z30" s="146">
        <f t="shared" si="17"/>
        <v>3.7034868702791692E-3</v>
      </c>
      <c r="AA30" s="146">
        <f t="shared" si="17"/>
        <v>4.9900638580993844E-3</v>
      </c>
      <c r="AB30" s="146">
        <f t="shared" si="17"/>
        <v>6.3009683905235186E-3</v>
      </c>
      <c r="AC30" s="146">
        <f t="shared" si="17"/>
        <v>7.6515045745758712E-3</v>
      </c>
    </row>
    <row r="31" spans="1:29" x14ac:dyDescent="0.25">
      <c r="A31" t="s">
        <v>256</v>
      </c>
      <c r="B31" s="146">
        <v>4.786E-2</v>
      </c>
      <c r="C31" s="146">
        <v>6.4149999999999999E-2</v>
      </c>
      <c r="D31" s="146">
        <v>8.0449999999999994E-2</v>
      </c>
      <c r="E31" s="146">
        <v>9.6740000000000007E-2</v>
      </c>
      <c r="F31" s="146">
        <v>4.786E-2</v>
      </c>
      <c r="G31" s="146">
        <v>6.4149999999999999E-2</v>
      </c>
      <c r="H31" s="146">
        <v>8.0449999999999994E-2</v>
      </c>
      <c r="I31" s="146">
        <v>9.6740000000000007E-2</v>
      </c>
      <c r="K31" t="s">
        <v>97</v>
      </c>
      <c r="L31" s="146">
        <f>B32</f>
        <v>0.22727</v>
      </c>
      <c r="M31" s="146">
        <f t="shared" si="19"/>
        <v>0.30464999999999998</v>
      </c>
      <c r="N31" s="146">
        <f t="shared" si="19"/>
        <v>0.38202999999999998</v>
      </c>
      <c r="O31" s="146">
        <f t="shared" si="19"/>
        <v>0.45940999999999999</v>
      </c>
      <c r="P31" s="146">
        <f t="shared" si="19"/>
        <v>0.22727</v>
      </c>
      <c r="Q31" s="146">
        <f t="shared" si="19"/>
        <v>0.30464999999999998</v>
      </c>
      <c r="R31" s="146">
        <f t="shared" si="19"/>
        <v>0.38202999999999998</v>
      </c>
      <c r="S31" s="146">
        <f t="shared" si="19"/>
        <v>0.45940999999999999</v>
      </c>
      <c r="U31" t="s">
        <v>98</v>
      </c>
      <c r="V31" s="146">
        <f t="shared" si="16"/>
        <v>4.8604447817455022E-2</v>
      </c>
      <c r="W31" s="146">
        <f t="shared" si="17"/>
        <v>6.5351435014376888E-2</v>
      </c>
      <c r="X31" s="146">
        <f t="shared" si="17"/>
        <v>8.2289705967617935E-2</v>
      </c>
      <c r="Y31" s="146">
        <f t="shared" si="17"/>
        <v>9.9511413220768521E-2</v>
      </c>
      <c r="Z31" s="146">
        <f t="shared" si="17"/>
        <v>4.8604447817455022E-2</v>
      </c>
      <c r="AA31" s="146">
        <f t="shared" si="17"/>
        <v>6.5351435014376888E-2</v>
      </c>
      <c r="AB31" s="146">
        <f t="shared" si="17"/>
        <v>8.2289705967617935E-2</v>
      </c>
      <c r="AC31" s="146">
        <f t="shared" si="17"/>
        <v>9.9511413220768521E-2</v>
      </c>
    </row>
    <row r="32" spans="1:29" x14ac:dyDescent="0.25">
      <c r="A32" t="s">
        <v>257</v>
      </c>
      <c r="B32" s="146">
        <v>0.22727</v>
      </c>
      <c r="C32" s="146">
        <v>0.30464999999999998</v>
      </c>
      <c r="D32" s="146">
        <v>0.38202999999999998</v>
      </c>
      <c r="E32" s="146">
        <v>0.45940999999999999</v>
      </c>
      <c r="F32" s="146">
        <v>0.22727</v>
      </c>
      <c r="G32" s="146">
        <v>0.30464999999999998</v>
      </c>
      <c r="H32" s="146">
        <v>0.38202999999999998</v>
      </c>
      <c r="I32" s="146">
        <v>0.45940999999999999</v>
      </c>
      <c r="K32" t="s">
        <v>96</v>
      </c>
      <c r="L32" s="146">
        <f>B33</f>
        <v>0.71189999999999998</v>
      </c>
      <c r="M32" s="146">
        <f t="shared" si="19"/>
        <v>0.95428000000000002</v>
      </c>
      <c r="N32" s="146">
        <f t="shared" si="19"/>
        <v>1.1966600000000001</v>
      </c>
      <c r="O32" s="146">
        <f t="shared" si="19"/>
        <v>1.4390400000000001</v>
      </c>
      <c r="P32" s="146">
        <f t="shared" si="19"/>
        <v>0.71189999999999998</v>
      </c>
      <c r="Q32" s="146">
        <f t="shared" si="19"/>
        <v>0.95428000000000002</v>
      </c>
      <c r="R32" s="146">
        <f t="shared" si="19"/>
        <v>1.1966600000000001</v>
      </c>
      <c r="S32" s="146">
        <f t="shared" si="19"/>
        <v>1.4390400000000001</v>
      </c>
      <c r="U32" t="s">
        <v>97</v>
      </c>
      <c r="V32" s="146">
        <f t="shared" si="16"/>
        <v>0.2308051160775805</v>
      </c>
      <c r="W32" s="146">
        <f t="shared" si="17"/>
        <v>0.31035564578534558</v>
      </c>
      <c r="X32" s="146">
        <f t="shared" si="17"/>
        <v>0.39076614506909979</v>
      </c>
      <c r="Y32" s="146">
        <f t="shared" si="17"/>
        <v>0.47257120475246289</v>
      </c>
      <c r="Z32" s="146">
        <f t="shared" si="17"/>
        <v>0.2308051160775805</v>
      </c>
      <c r="AA32" s="146">
        <f t="shared" si="17"/>
        <v>0.31035564578534558</v>
      </c>
      <c r="AB32" s="146">
        <f t="shared" si="17"/>
        <v>0.39076614506909979</v>
      </c>
      <c r="AC32" s="146">
        <f t="shared" si="17"/>
        <v>0.47257120475246289</v>
      </c>
    </row>
    <row r="33" spans="1:29" x14ac:dyDescent="0.25">
      <c r="A33" t="s">
        <v>258</v>
      </c>
      <c r="B33" s="146">
        <v>0.71189999999999998</v>
      </c>
      <c r="C33" s="146">
        <v>0.95428000000000002</v>
      </c>
      <c r="D33" s="146">
        <v>1.1966600000000001</v>
      </c>
      <c r="E33" s="146">
        <v>1.4390400000000001</v>
      </c>
      <c r="F33" s="146">
        <v>0.71189999999999998</v>
      </c>
      <c r="G33" s="146">
        <v>0.95428000000000002</v>
      </c>
      <c r="H33" s="146">
        <v>1.1966600000000001</v>
      </c>
      <c r="I33" s="146">
        <v>1.4390400000000001</v>
      </c>
      <c r="U33" t="s">
        <v>96</v>
      </c>
      <c r="V33" s="146">
        <f t="shared" si="16"/>
        <v>0.72297338907743891</v>
      </c>
      <c r="W33" s="146">
        <f t="shared" si="17"/>
        <v>0.97215225885455314</v>
      </c>
      <c r="X33" s="146">
        <f t="shared" si="17"/>
        <v>1.2240248544836505</v>
      </c>
      <c r="Y33" s="146">
        <f t="shared" si="17"/>
        <v>1.4802657027208468</v>
      </c>
      <c r="Z33" s="146">
        <f t="shared" si="17"/>
        <v>0.72297338907743891</v>
      </c>
      <c r="AA33" s="146">
        <f t="shared" si="17"/>
        <v>0.97215225885455314</v>
      </c>
      <c r="AB33" s="146">
        <f t="shared" si="17"/>
        <v>1.2240248544836505</v>
      </c>
      <c r="AC33" s="146">
        <f t="shared" si="17"/>
        <v>1.4802657027208468</v>
      </c>
    </row>
    <row r="34" spans="1:29" x14ac:dyDescent="0.25">
      <c r="B34" s="146"/>
      <c r="C34" s="146"/>
      <c r="D34" s="146"/>
      <c r="E34" s="146"/>
      <c r="F34" s="146"/>
      <c r="G34" s="146"/>
      <c r="H34" s="146"/>
      <c r="I34" s="146"/>
    </row>
    <row r="36" spans="1:29" x14ac:dyDescent="0.25">
      <c r="A36" s="43" t="s">
        <v>262</v>
      </c>
      <c r="B36" s="43"/>
      <c r="C36" s="43"/>
      <c r="D36" s="43"/>
      <c r="E36" s="43"/>
      <c r="F36" s="43"/>
      <c r="G36" s="43"/>
      <c r="H36" s="43"/>
      <c r="I36" s="43"/>
      <c r="K36" s="43" t="s">
        <v>263</v>
      </c>
      <c r="L36" s="43"/>
      <c r="M36" s="43"/>
      <c r="N36" s="43"/>
      <c r="O36" s="43"/>
      <c r="P36" s="43"/>
      <c r="Q36" s="43"/>
      <c r="R36" s="43"/>
      <c r="S36" s="43"/>
      <c r="U36" s="43" t="s">
        <v>263</v>
      </c>
    </row>
    <row r="37" spans="1:29" x14ac:dyDescent="0.25">
      <c r="A37" t="str">
        <f>A27</f>
        <v>&gt; 500</v>
      </c>
      <c r="B37" s="146">
        <f t="shared" ref="B37:I42" si="20">1/(B16+B27)</f>
        <v>6.5826595755752697</v>
      </c>
      <c r="C37" s="146">
        <f t="shared" si="20"/>
        <v>5.5012294617685855</v>
      </c>
      <c r="D37" s="146">
        <f t="shared" si="20"/>
        <v>4.4877249044033274</v>
      </c>
      <c r="E37" s="146">
        <f t="shared" si="20"/>
        <v>3.541611439057113</v>
      </c>
      <c r="F37" s="146">
        <f t="shared" si="20"/>
        <v>6.5826595755752697</v>
      </c>
      <c r="G37" s="146">
        <f t="shared" si="20"/>
        <v>5.5012294617685855</v>
      </c>
      <c r="H37" s="146">
        <f t="shared" si="20"/>
        <v>4.4877249044033274</v>
      </c>
      <c r="I37" s="146">
        <f t="shared" si="20"/>
        <v>3.541611439057113</v>
      </c>
      <c r="K37" t="s">
        <v>252</v>
      </c>
      <c r="L37" s="146">
        <f t="shared" ref="L37:S41" si="21">1/(L16+L27)</f>
        <v>6.5826595755752697</v>
      </c>
      <c r="M37" s="146">
        <f t="shared" si="21"/>
        <v>5.5012294617685855</v>
      </c>
      <c r="N37" s="146">
        <f t="shared" si="21"/>
        <v>4.4877249044033274</v>
      </c>
      <c r="O37" s="146">
        <f t="shared" si="21"/>
        <v>3.541611439057113</v>
      </c>
      <c r="P37" s="146">
        <f t="shared" si="21"/>
        <v>6.5826595755752697</v>
      </c>
      <c r="Q37" s="146">
        <f t="shared" si="21"/>
        <v>5.5012294617685855</v>
      </c>
      <c r="R37" s="146">
        <f t="shared" si="21"/>
        <v>4.4877249044033274</v>
      </c>
      <c r="S37" s="146">
        <f t="shared" si="21"/>
        <v>3.541611439057113</v>
      </c>
      <c r="U37" t="s">
        <v>95</v>
      </c>
      <c r="V37" s="146">
        <f>1/(V16+V27)</f>
        <v>0.25</v>
      </c>
      <c r="W37" s="146">
        <f t="shared" ref="W37:AC37" si="22">1/(W16+W27)</f>
        <v>0.25</v>
      </c>
      <c r="X37" s="146">
        <f t="shared" si="22"/>
        <v>0.25</v>
      </c>
      <c r="Y37" s="146">
        <f t="shared" si="22"/>
        <v>0.25</v>
      </c>
      <c r="Z37" s="146">
        <f t="shared" si="22"/>
        <v>0.25</v>
      </c>
      <c r="AA37" s="146">
        <f t="shared" si="22"/>
        <v>0.25</v>
      </c>
      <c r="AB37" s="146">
        <f t="shared" si="22"/>
        <v>0.25</v>
      </c>
      <c r="AC37" s="146">
        <f t="shared" si="22"/>
        <v>0.25</v>
      </c>
    </row>
    <row r="38" spans="1:29" x14ac:dyDescent="0.25">
      <c r="A38" t="str">
        <f t="shared" ref="A38:A43" si="23">A28</f>
        <v>350 - 500</v>
      </c>
      <c r="B38" s="146">
        <f t="shared" si="20"/>
        <v>4.0258342378020355</v>
      </c>
      <c r="C38" s="146">
        <f t="shared" si="20"/>
        <v>3.5451001744729367</v>
      </c>
      <c r="D38" s="146">
        <f t="shared" si="20"/>
        <v>3.0483611946924567</v>
      </c>
      <c r="E38" s="146">
        <f t="shared" si="20"/>
        <v>2.5357987942301539</v>
      </c>
      <c r="F38" s="146">
        <f t="shared" si="20"/>
        <v>4.0258342378020355</v>
      </c>
      <c r="G38" s="146">
        <f t="shared" si="20"/>
        <v>3.5451001744729367</v>
      </c>
      <c r="H38" s="146">
        <f t="shared" si="20"/>
        <v>3.0483611946924567</v>
      </c>
      <c r="I38" s="146">
        <f t="shared" si="20"/>
        <v>2.5357987942301539</v>
      </c>
      <c r="K38" t="s">
        <v>100</v>
      </c>
      <c r="L38" s="146">
        <f t="shared" si="21"/>
        <v>4.0258342378020355</v>
      </c>
      <c r="M38" s="146">
        <f t="shared" si="21"/>
        <v>3.5451001744729367</v>
      </c>
      <c r="N38" s="146">
        <f t="shared" si="21"/>
        <v>3.0483611946924567</v>
      </c>
      <c r="O38" s="146">
        <f t="shared" si="21"/>
        <v>2.5357987942301539</v>
      </c>
      <c r="P38" s="146">
        <f t="shared" si="21"/>
        <v>4.0258342378020355</v>
      </c>
      <c r="Q38" s="146">
        <f t="shared" si="21"/>
        <v>3.5451001744729367</v>
      </c>
      <c r="R38" s="146">
        <f t="shared" si="21"/>
        <v>3.0483611946924567</v>
      </c>
      <c r="S38" s="146">
        <f t="shared" si="21"/>
        <v>2.5357987942301539</v>
      </c>
      <c r="U38" t="s">
        <v>252</v>
      </c>
      <c r="V38" s="146">
        <f t="shared" ref="V38:AC42" si="24">1/(V17+V28)</f>
        <v>6.4818365691604836</v>
      </c>
      <c r="W38" s="146">
        <f t="shared" si="24"/>
        <v>5.4000936612152159</v>
      </c>
      <c r="X38" s="146">
        <f t="shared" si="24"/>
        <v>4.3873952922048431</v>
      </c>
      <c r="Y38" s="146">
        <f t="shared" si="24"/>
        <v>3.4429768357754531</v>
      </c>
      <c r="Z38" s="146">
        <f t="shared" si="24"/>
        <v>6.4818365691604836</v>
      </c>
      <c r="AA38" s="146">
        <f t="shared" si="24"/>
        <v>5.4000936612152159</v>
      </c>
      <c r="AB38" s="146">
        <f t="shared" si="24"/>
        <v>4.3873952922048431</v>
      </c>
      <c r="AC38" s="146">
        <f t="shared" si="24"/>
        <v>3.4429768357754531</v>
      </c>
    </row>
    <row r="39" spans="1:29" x14ac:dyDescent="0.25">
      <c r="A39" t="str">
        <f t="shared" si="23"/>
        <v>250 - 349</v>
      </c>
      <c r="B39" s="146">
        <f t="shared" si="20"/>
        <v>2.9134439286994445</v>
      </c>
      <c r="C39" s="146">
        <f t="shared" si="20"/>
        <v>2.5653299128578602</v>
      </c>
      <c r="D39" s="146">
        <f t="shared" si="20"/>
        <v>2.2070276931519466</v>
      </c>
      <c r="E39" s="146">
        <f t="shared" si="20"/>
        <v>1.8382853495806977</v>
      </c>
      <c r="F39" s="146">
        <f t="shared" si="20"/>
        <v>2.9134439286994445</v>
      </c>
      <c r="G39" s="146">
        <f t="shared" si="20"/>
        <v>2.5653299128578602</v>
      </c>
      <c r="H39" s="146">
        <f t="shared" si="20"/>
        <v>2.2070276931519466</v>
      </c>
      <c r="I39" s="146">
        <f t="shared" si="20"/>
        <v>1.8382853495806977</v>
      </c>
      <c r="K39" t="s">
        <v>99</v>
      </c>
      <c r="L39" s="146">
        <f t="shared" si="21"/>
        <v>4.365435809938595</v>
      </c>
      <c r="M39" s="146">
        <f t="shared" si="21"/>
        <v>3.83107760117753</v>
      </c>
      <c r="N39" s="146">
        <f t="shared" si="21"/>
        <v>3.2856252499955341</v>
      </c>
      <c r="O39" s="146">
        <f t="shared" si="21"/>
        <v>2.7282576708234783</v>
      </c>
      <c r="P39" s="146">
        <f t="shared" si="21"/>
        <v>4.365435809938595</v>
      </c>
      <c r="Q39" s="146">
        <f t="shared" si="21"/>
        <v>3.83107760117753</v>
      </c>
      <c r="R39" s="146">
        <f t="shared" si="21"/>
        <v>3.2856252499955341</v>
      </c>
      <c r="S39" s="146">
        <f t="shared" si="21"/>
        <v>2.7282576708234783</v>
      </c>
      <c r="U39" t="s">
        <v>100</v>
      </c>
      <c r="V39" s="146">
        <f t="shared" si="24"/>
        <v>3.9641727305460854</v>
      </c>
      <c r="W39" s="146">
        <f t="shared" si="24"/>
        <v>3.479926280768102</v>
      </c>
      <c r="X39" s="146">
        <f t="shared" si="24"/>
        <v>2.9802106500357834</v>
      </c>
      <c r="Y39" s="146">
        <f t="shared" si="24"/>
        <v>2.4651762789218137</v>
      </c>
      <c r="Z39" s="146">
        <f t="shared" si="24"/>
        <v>3.9641727305460854</v>
      </c>
      <c r="AA39" s="146">
        <f t="shared" si="24"/>
        <v>3.479926280768102</v>
      </c>
      <c r="AB39" s="146">
        <f t="shared" si="24"/>
        <v>2.9802106500357834</v>
      </c>
      <c r="AC39" s="146">
        <f t="shared" si="24"/>
        <v>2.4651762789218137</v>
      </c>
    </row>
    <row r="40" spans="1:29" x14ac:dyDescent="0.25">
      <c r="A40" t="str">
        <f t="shared" si="23"/>
        <v>200 - 249</v>
      </c>
      <c r="B40" s="146">
        <f t="shared" si="20"/>
        <v>1.5694056589457739</v>
      </c>
      <c r="C40" s="146">
        <f t="shared" si="20"/>
        <v>1.3829164554044593</v>
      </c>
      <c r="D40" s="146">
        <f t="shared" si="20"/>
        <v>1.1922318379584911</v>
      </c>
      <c r="E40" s="146">
        <f t="shared" si="20"/>
        <v>0.99696972557911967</v>
      </c>
      <c r="F40" s="146">
        <f t="shared" si="20"/>
        <v>1.5694056589457739</v>
      </c>
      <c r="G40" s="146">
        <f t="shared" si="20"/>
        <v>1.3829164554044593</v>
      </c>
      <c r="H40" s="146">
        <f t="shared" si="20"/>
        <v>1.1922318379584911</v>
      </c>
      <c r="I40" s="146">
        <f t="shared" si="20"/>
        <v>0.99696972557911967</v>
      </c>
      <c r="K40" t="s">
        <v>98</v>
      </c>
      <c r="L40" s="146">
        <f t="shared" si="21"/>
        <v>2.9594495210906815</v>
      </c>
      <c r="M40" s="146">
        <f t="shared" si="21"/>
        <v>2.5419562330435981</v>
      </c>
      <c r="N40" s="146">
        <f t="shared" si="21"/>
        <v>2.1590171117276391</v>
      </c>
      <c r="O40" s="146">
        <f t="shared" si="21"/>
        <v>1.7967126612686704</v>
      </c>
      <c r="P40" s="146">
        <f t="shared" si="21"/>
        <v>2.9594495210906815</v>
      </c>
      <c r="Q40" s="146">
        <f t="shared" si="21"/>
        <v>2.5419562330435981</v>
      </c>
      <c r="R40" s="146">
        <f t="shared" si="21"/>
        <v>2.1590171117276391</v>
      </c>
      <c r="S40" s="146">
        <f t="shared" si="21"/>
        <v>1.7967126612686704</v>
      </c>
      <c r="U40" t="s">
        <v>99</v>
      </c>
      <c r="V40" s="146">
        <f t="shared" si="24"/>
        <v>4.2985728106272099</v>
      </c>
      <c r="W40" s="146">
        <f t="shared" si="24"/>
        <v>3.7606462361763313</v>
      </c>
      <c r="X40" s="146">
        <f t="shared" si="24"/>
        <v>3.2121703225693552</v>
      </c>
      <c r="Y40" s="146">
        <f t="shared" si="24"/>
        <v>2.6522751364200254</v>
      </c>
      <c r="Z40" s="146">
        <f t="shared" si="24"/>
        <v>4.2985728106272099</v>
      </c>
      <c r="AA40" s="146">
        <f t="shared" si="24"/>
        <v>3.7606462361763313</v>
      </c>
      <c r="AB40" s="146">
        <f t="shared" si="24"/>
        <v>3.2121703225693552</v>
      </c>
      <c r="AC40" s="146">
        <f t="shared" si="24"/>
        <v>2.6522751364200254</v>
      </c>
    </row>
    <row r="41" spans="1:29" x14ac:dyDescent="0.25">
      <c r="A41" t="str">
        <f t="shared" si="23"/>
        <v>100 - 199</v>
      </c>
      <c r="B41" s="146">
        <f t="shared" si="20"/>
        <v>2.9594495210906815</v>
      </c>
      <c r="C41" s="146">
        <f t="shared" si="20"/>
        <v>2.5419562330435981</v>
      </c>
      <c r="D41" s="146">
        <f t="shared" si="20"/>
        <v>2.1590171117276391</v>
      </c>
      <c r="E41" s="146">
        <f t="shared" si="20"/>
        <v>1.7967126612686704</v>
      </c>
      <c r="F41" s="146">
        <f t="shared" si="20"/>
        <v>2.9594495210906815</v>
      </c>
      <c r="G41" s="146">
        <f t="shared" si="20"/>
        <v>2.5419562330435981</v>
      </c>
      <c r="H41" s="146">
        <f t="shared" si="20"/>
        <v>2.1590171117276391</v>
      </c>
      <c r="I41" s="146">
        <f t="shared" si="20"/>
        <v>1.7967126612686704</v>
      </c>
      <c r="K41" t="s">
        <v>97</v>
      </c>
      <c r="L41" s="146">
        <f t="shared" si="21"/>
        <v>1.3977562269058279</v>
      </c>
      <c r="M41" s="146">
        <f t="shared" si="21"/>
        <v>1.1654743684270956</v>
      </c>
      <c r="N41" s="146">
        <f t="shared" si="21"/>
        <v>0.97650266270558161</v>
      </c>
      <c r="O41" s="146">
        <f t="shared" si="21"/>
        <v>0.81389964903022505</v>
      </c>
      <c r="P41" s="146">
        <f t="shared" si="21"/>
        <v>1.3977562269058279</v>
      </c>
      <c r="Q41" s="146">
        <f t="shared" si="21"/>
        <v>1.1654743684270956</v>
      </c>
      <c r="R41" s="146">
        <f t="shared" si="21"/>
        <v>0.97650266270558161</v>
      </c>
      <c r="S41" s="146">
        <f t="shared" si="21"/>
        <v>0.81389964903022505</v>
      </c>
      <c r="U41" t="s">
        <v>98</v>
      </c>
      <c r="V41" s="146">
        <f t="shared" si="24"/>
        <v>2.9141212469146494</v>
      </c>
      <c r="W41" s="146">
        <f t="shared" si="24"/>
        <v>2.4952243560355365</v>
      </c>
      <c r="X41" s="146">
        <f t="shared" si="24"/>
        <v>2.1107491465194808</v>
      </c>
      <c r="Y41" s="146">
        <f t="shared" si="24"/>
        <v>1.7466738459991578</v>
      </c>
      <c r="Z41" s="146">
        <f t="shared" si="24"/>
        <v>2.9141212469146494</v>
      </c>
      <c r="AA41" s="146">
        <f t="shared" si="24"/>
        <v>2.4952243560355365</v>
      </c>
      <c r="AB41" s="146">
        <f t="shared" si="24"/>
        <v>2.1107491465194808</v>
      </c>
      <c r="AC41" s="146">
        <f t="shared" si="24"/>
        <v>1.7466738459991578</v>
      </c>
    </row>
    <row r="42" spans="1:29" x14ac:dyDescent="0.25">
      <c r="A42" t="str">
        <f t="shared" si="23"/>
        <v>50 - 99</v>
      </c>
      <c r="B42" s="146">
        <f t="shared" si="20"/>
        <v>1.3977562269058279</v>
      </c>
      <c r="C42" s="146">
        <f t="shared" si="20"/>
        <v>1.1654743684270956</v>
      </c>
      <c r="D42" s="146">
        <f t="shared" si="20"/>
        <v>0.97650266270558161</v>
      </c>
      <c r="E42" s="146">
        <f t="shared" si="20"/>
        <v>0.81389964903022505</v>
      </c>
      <c r="F42" s="146">
        <f t="shared" si="20"/>
        <v>1.3977562269058279</v>
      </c>
      <c r="G42" s="146">
        <f t="shared" si="20"/>
        <v>1.1654743684270956</v>
      </c>
      <c r="H42" s="146">
        <f t="shared" si="20"/>
        <v>0.97650266270558161</v>
      </c>
      <c r="I42" s="146">
        <f t="shared" si="20"/>
        <v>0.81389964903022505</v>
      </c>
      <c r="K42" t="s">
        <v>96</v>
      </c>
      <c r="L42" s="146">
        <f>1/L32</f>
        <v>1.4046916701783958</v>
      </c>
      <c r="M42" s="146">
        <f t="shared" ref="M42:S42" si="25">1/M32</f>
        <v>1.0479104665297396</v>
      </c>
      <c r="N42" s="146">
        <f t="shared" si="25"/>
        <v>0.83565925158357424</v>
      </c>
      <c r="O42" s="146">
        <f t="shared" si="25"/>
        <v>0.69490771625528125</v>
      </c>
      <c r="P42" s="146">
        <f t="shared" si="25"/>
        <v>1.4046916701783958</v>
      </c>
      <c r="Q42" s="146">
        <f t="shared" si="25"/>
        <v>1.0479104665297396</v>
      </c>
      <c r="R42" s="146">
        <f t="shared" si="25"/>
        <v>0.83565925158357424</v>
      </c>
      <c r="S42" s="146">
        <f t="shared" si="25"/>
        <v>0.69490771625528125</v>
      </c>
      <c r="U42" t="s">
        <v>97</v>
      </c>
      <c r="V42" s="146">
        <f t="shared" si="24"/>
        <v>1.3763475571404136</v>
      </c>
      <c r="W42" s="146">
        <f t="shared" si="24"/>
        <v>1.1440480338059957</v>
      </c>
      <c r="X42" s="146">
        <f t="shared" si="24"/>
        <v>0.95467152654037035</v>
      </c>
      <c r="Y42" s="146">
        <f t="shared" si="24"/>
        <v>0.79123237726013185</v>
      </c>
      <c r="Z42" s="146">
        <f t="shared" si="24"/>
        <v>1.3763475571404136</v>
      </c>
      <c r="AA42" s="146">
        <f t="shared" si="24"/>
        <v>1.1440480338059957</v>
      </c>
      <c r="AB42" s="146">
        <f t="shared" si="24"/>
        <v>0.95467152654037035</v>
      </c>
      <c r="AC42" s="146">
        <f t="shared" si="24"/>
        <v>0.79123237726013185</v>
      </c>
    </row>
    <row r="43" spans="1:29" x14ac:dyDescent="0.25">
      <c r="A43" t="str">
        <f t="shared" si="23"/>
        <v>&lt; 50</v>
      </c>
      <c r="B43" s="146">
        <f>1/B33</f>
        <v>1.4046916701783958</v>
      </c>
      <c r="C43" s="146">
        <f t="shared" ref="C43:I43" si="26">1/C33</f>
        <v>1.0479104665297396</v>
      </c>
      <c r="D43" s="146">
        <f t="shared" si="26"/>
        <v>0.83565925158357424</v>
      </c>
      <c r="E43" s="146">
        <f t="shared" si="26"/>
        <v>0.69490771625528125</v>
      </c>
      <c r="F43" s="146">
        <f t="shared" si="26"/>
        <v>1.4046916701783958</v>
      </c>
      <c r="G43" s="146">
        <f t="shared" si="26"/>
        <v>1.0479104665297396</v>
      </c>
      <c r="H43" s="146">
        <f t="shared" si="26"/>
        <v>0.83565925158357424</v>
      </c>
      <c r="I43" s="146">
        <f t="shared" si="26"/>
        <v>0.69490771625528125</v>
      </c>
      <c r="L43" s="146"/>
      <c r="M43" s="146"/>
      <c r="N43" s="146"/>
      <c r="O43" s="146"/>
      <c r="P43" s="146"/>
      <c r="Q43" s="146"/>
      <c r="R43" s="146"/>
      <c r="S43" s="146"/>
      <c r="U43" t="s">
        <v>96</v>
      </c>
      <c r="V43" s="146">
        <f>1/V33</f>
        <v>1.3831767740110947</v>
      </c>
      <c r="W43" s="146">
        <f t="shared" ref="W43:AC43" si="27">1/W33</f>
        <v>1.0286454522856932</v>
      </c>
      <c r="X43" s="146">
        <f t="shared" si="27"/>
        <v>0.81697687456015389</v>
      </c>
      <c r="Y43" s="146">
        <f t="shared" si="27"/>
        <v>0.67555439416175078</v>
      </c>
      <c r="Z43" s="146">
        <f t="shared" si="27"/>
        <v>1.3831767740110947</v>
      </c>
      <c r="AA43" s="146">
        <f t="shared" si="27"/>
        <v>1.0286454522856932</v>
      </c>
      <c r="AB43" s="146">
        <f t="shared" si="27"/>
        <v>0.81697687456015389</v>
      </c>
      <c r="AC43" s="146">
        <f t="shared" si="27"/>
        <v>0.67555439416175078</v>
      </c>
    </row>
    <row r="44" spans="1:29" x14ac:dyDescent="0.25">
      <c r="V44" s="146"/>
    </row>
    <row r="46" spans="1:29" x14ac:dyDescent="0.25">
      <c r="A46" s="43" t="s">
        <v>264</v>
      </c>
      <c r="K46" s="43" t="s">
        <v>265</v>
      </c>
      <c r="U46" s="43" t="s">
        <v>265</v>
      </c>
    </row>
    <row r="47" spans="1:29" x14ac:dyDescent="0.25">
      <c r="A47" t="str">
        <f t="shared" ref="A47:A53" si="28">A37</f>
        <v>&gt; 500</v>
      </c>
      <c r="B47" s="49">
        <f t="shared" ref="B47:I52" si="29">B37+(B16/(B16+B27))*B48</f>
        <v>19.98183571148493</v>
      </c>
      <c r="C47" s="49">
        <f t="shared" si="29"/>
        <v>16.988400058270415</v>
      </c>
      <c r="D47" s="49">
        <f t="shared" si="29"/>
        <v>14.253211462300039</v>
      </c>
      <c r="E47" s="49">
        <f t="shared" si="29"/>
        <v>11.673639534867529</v>
      </c>
      <c r="F47" s="49">
        <f t="shared" si="29"/>
        <v>19.98183571148493</v>
      </c>
      <c r="G47" s="49">
        <f t="shared" si="29"/>
        <v>16.988400058270415</v>
      </c>
      <c r="H47" s="49">
        <f t="shared" si="29"/>
        <v>14.253211462300039</v>
      </c>
      <c r="I47" s="49">
        <f t="shared" si="29"/>
        <v>11.673639534867529</v>
      </c>
      <c r="K47" t="s">
        <v>252</v>
      </c>
      <c r="L47" s="49">
        <f t="shared" ref="L47:S51" si="30">L37+(L16/(L16+L27))*L48</f>
        <v>19.872452522523389</v>
      </c>
      <c r="M47" s="49">
        <f t="shared" si="30"/>
        <v>16.879630152167582</v>
      </c>
      <c r="N47" s="49">
        <f t="shared" si="30"/>
        <v>14.147476542855618</v>
      </c>
      <c r="O47" s="49">
        <f t="shared" si="30"/>
        <v>11.573368524200465</v>
      </c>
      <c r="P47" s="49">
        <f t="shared" si="30"/>
        <v>19.872452522523389</v>
      </c>
      <c r="Q47" s="49">
        <f t="shared" si="30"/>
        <v>16.879630152167582</v>
      </c>
      <c r="R47" s="49">
        <f t="shared" si="30"/>
        <v>14.147476542855618</v>
      </c>
      <c r="S47" s="49">
        <f t="shared" si="30"/>
        <v>11.573368524200465</v>
      </c>
      <c r="U47" t="s">
        <v>95</v>
      </c>
      <c r="V47" s="49" cm="1">
        <f t="array" ref="V47">V37+SUMPRODUCT(0.01*V5:V10,V48:V53)</f>
        <v>16.322315237491903</v>
      </c>
      <c r="W47" s="49" cm="1">
        <f t="array" ref="W47">W37+SUMPRODUCT(0.01*W5:W10,W48:W53)</f>
        <v>13.598620448120982</v>
      </c>
      <c r="X47" s="49" cm="1">
        <f t="array" ref="X47">X37+SUMPRODUCT(0.01*X5:X10,X48:X53)</f>
        <v>11.182453530083302</v>
      </c>
      <c r="Y47" s="49" cm="1">
        <f t="array" ref="Y47">Y37+SUMPRODUCT(0.01*Y5:Y10,Y48:Y53)</f>
        <v>8.9765947274703048</v>
      </c>
      <c r="Z47" s="49" cm="1">
        <f t="array" ref="Z47">Z37+SUMPRODUCT(0.01*Z5:Z10,Z48:Z53)</f>
        <v>16.322315237491903</v>
      </c>
      <c r="AA47" s="49" cm="1">
        <f t="array" ref="AA47">AA37+SUMPRODUCT(0.01*AA5:AA10,AA48:AA53)</f>
        <v>13.598620448120982</v>
      </c>
      <c r="AB47" s="49" cm="1">
        <f t="array" ref="AB47">AB37+SUMPRODUCT(0.01*AB5:AB10,AB48:AB53)</f>
        <v>11.182453530083302</v>
      </c>
      <c r="AC47" s="49" cm="1">
        <f t="array" ref="AC47">AC37+SUMPRODUCT(0.01*AC5:AC10,AC48:AC53)</f>
        <v>8.9765947274703048</v>
      </c>
    </row>
    <row r="48" spans="1:29" x14ac:dyDescent="0.25">
      <c r="A48" t="str">
        <f t="shared" si="28"/>
        <v>350 - 500</v>
      </c>
      <c r="B48" s="49">
        <f t="shared" si="29"/>
        <v>13.399176135909661</v>
      </c>
      <c r="C48" s="49">
        <f t="shared" si="29"/>
        <v>11.48717059650183</v>
      </c>
      <c r="D48" s="49">
        <f t="shared" si="29"/>
        <v>9.7659248257372617</v>
      </c>
      <c r="E48" s="49">
        <f t="shared" si="29"/>
        <v>8.1323161108480573</v>
      </c>
      <c r="F48" s="49">
        <f t="shared" si="29"/>
        <v>13.399176135909661</v>
      </c>
      <c r="G48" s="49">
        <f t="shared" si="29"/>
        <v>11.48717059650183</v>
      </c>
      <c r="H48" s="49">
        <f t="shared" si="29"/>
        <v>9.7659248257372617</v>
      </c>
      <c r="I48" s="49">
        <f t="shared" si="29"/>
        <v>8.1323161108480573</v>
      </c>
      <c r="K48" t="s">
        <v>100</v>
      </c>
      <c r="L48" s="49">
        <f t="shared" si="30"/>
        <v>13.289792946948118</v>
      </c>
      <c r="M48" s="49">
        <f t="shared" si="30"/>
        <v>11.378400690398998</v>
      </c>
      <c r="N48" s="49">
        <f t="shared" si="30"/>
        <v>9.660185160987572</v>
      </c>
      <c r="O48" s="49">
        <f t="shared" si="30"/>
        <v>8.0320415488456369</v>
      </c>
      <c r="P48" s="49">
        <f t="shared" si="30"/>
        <v>13.289792946948118</v>
      </c>
      <c r="Q48" s="49">
        <f t="shared" si="30"/>
        <v>11.378400690398998</v>
      </c>
      <c r="R48" s="49">
        <f t="shared" si="30"/>
        <v>9.660185160987572</v>
      </c>
      <c r="S48" s="49">
        <f t="shared" si="30"/>
        <v>8.0320415488456369</v>
      </c>
      <c r="U48" t="s">
        <v>252</v>
      </c>
      <c r="V48" s="49">
        <f t="shared" ref="V48:AC53" si="31">V38+(V17/(V17+V28))*V49</f>
        <v>19.568077006039108</v>
      </c>
      <c r="W48" s="49">
        <f t="shared" si="31"/>
        <v>16.569311355188074</v>
      </c>
      <c r="X48" s="49">
        <f t="shared" si="31"/>
        <v>13.831189144370221</v>
      </c>
      <c r="Y48" s="49">
        <f t="shared" si="31"/>
        <v>11.251047842595463</v>
      </c>
      <c r="Z48" s="49">
        <f t="shared" si="31"/>
        <v>19.568077006039108</v>
      </c>
      <c r="AA48" s="49">
        <f t="shared" si="31"/>
        <v>16.569311355188074</v>
      </c>
      <c r="AB48" s="49">
        <f t="shared" si="31"/>
        <v>13.831189144370221</v>
      </c>
      <c r="AC48" s="49">
        <f t="shared" si="31"/>
        <v>11.251047842595463</v>
      </c>
    </row>
    <row r="49" spans="1:29" x14ac:dyDescent="0.25">
      <c r="A49" t="str">
        <f t="shared" si="28"/>
        <v>250 - 349</v>
      </c>
      <c r="B49" s="49">
        <f t="shared" si="29"/>
        <v>9.3774946443980909</v>
      </c>
      <c r="C49" s="49">
        <f t="shared" si="29"/>
        <v>7.9462959843209582</v>
      </c>
      <c r="D49" s="49">
        <f t="shared" si="29"/>
        <v>6.7214566222772456</v>
      </c>
      <c r="E49" s="49">
        <f t="shared" si="29"/>
        <v>5.5997832990775862</v>
      </c>
      <c r="F49" s="49">
        <f t="shared" si="29"/>
        <v>9.3774946443980909</v>
      </c>
      <c r="G49" s="49">
        <f t="shared" si="29"/>
        <v>7.9462959843209582</v>
      </c>
      <c r="H49" s="49">
        <f t="shared" si="29"/>
        <v>6.7214566222772456</v>
      </c>
      <c r="I49" s="49">
        <f t="shared" si="29"/>
        <v>5.5997832990775862</v>
      </c>
      <c r="K49" t="s">
        <v>99</v>
      </c>
      <c r="L49" s="49">
        <f t="shared" si="30"/>
        <v>9.2680629945314479</v>
      </c>
      <c r="M49" s="49">
        <f t="shared" si="30"/>
        <v>7.8374682074124902</v>
      </c>
      <c r="N49" s="49">
        <f t="shared" si="30"/>
        <v>6.6156556788243837</v>
      </c>
      <c r="O49" s="49">
        <f t="shared" si="30"/>
        <v>5.4994502194396215</v>
      </c>
      <c r="P49" s="49">
        <f t="shared" si="30"/>
        <v>9.2680629945314479</v>
      </c>
      <c r="Q49" s="49">
        <f t="shared" si="30"/>
        <v>7.8374682074124902</v>
      </c>
      <c r="R49" s="49">
        <f t="shared" si="30"/>
        <v>6.6156556788243837</v>
      </c>
      <c r="S49" s="49">
        <f t="shared" si="30"/>
        <v>5.4994502194396215</v>
      </c>
      <c r="U49" t="s">
        <v>100</v>
      </c>
      <c r="V49" s="49">
        <f t="shared" si="31"/>
        <v>13.086240436878624</v>
      </c>
      <c r="W49" s="49">
        <f t="shared" si="31"/>
        <v>11.169217693972858</v>
      </c>
      <c r="X49" s="49">
        <f t="shared" si="31"/>
        <v>9.4442176826743491</v>
      </c>
      <c r="Y49" s="49">
        <f t="shared" si="31"/>
        <v>7.8083475481499764</v>
      </c>
      <c r="Z49" s="49">
        <f t="shared" si="31"/>
        <v>13.086240436878624</v>
      </c>
      <c r="AA49" s="49">
        <f t="shared" si="31"/>
        <v>11.169217693972858</v>
      </c>
      <c r="AB49" s="49">
        <f t="shared" si="31"/>
        <v>9.4442176826743491</v>
      </c>
      <c r="AC49" s="49">
        <f t="shared" si="31"/>
        <v>7.8083475481499764</v>
      </c>
    </row>
    <row r="50" spans="1:29" x14ac:dyDescent="0.25">
      <c r="A50" t="str">
        <f t="shared" si="28"/>
        <v>200 - 249</v>
      </c>
      <c r="B50" s="49">
        <f t="shared" si="29"/>
        <v>6.493563784713996</v>
      </c>
      <c r="C50" s="49">
        <f t="shared" si="29"/>
        <v>5.4099718493238278</v>
      </c>
      <c r="D50" s="49">
        <f t="shared" si="29"/>
        <v>4.5406850433329735</v>
      </c>
      <c r="E50" s="49">
        <f t="shared" si="29"/>
        <v>3.7834061367257563</v>
      </c>
      <c r="F50" s="49">
        <f t="shared" si="29"/>
        <v>6.493563784713996</v>
      </c>
      <c r="G50" s="49">
        <f t="shared" si="29"/>
        <v>5.4099718493238278</v>
      </c>
      <c r="H50" s="49">
        <f t="shared" si="29"/>
        <v>4.5406850433329735</v>
      </c>
      <c r="I50" s="49">
        <f t="shared" si="29"/>
        <v>3.7834061367257563</v>
      </c>
      <c r="K50" t="s">
        <v>98</v>
      </c>
      <c r="L50" s="49">
        <f t="shared" si="30"/>
        <v>4.9819381856078939</v>
      </c>
      <c r="M50" s="49">
        <f t="shared" si="30"/>
        <v>4.0830118549522538</v>
      </c>
      <c r="N50" s="49">
        <f t="shared" si="30"/>
        <v>3.3988218477516723</v>
      </c>
      <c r="O50" s="49">
        <f t="shared" si="30"/>
        <v>2.828595775236117</v>
      </c>
      <c r="P50" s="49">
        <f t="shared" si="30"/>
        <v>4.9819381856078939</v>
      </c>
      <c r="Q50" s="49">
        <f t="shared" si="30"/>
        <v>4.0830118549522538</v>
      </c>
      <c r="R50" s="49">
        <f t="shared" si="30"/>
        <v>3.3988218477516723</v>
      </c>
      <c r="S50" s="49">
        <f t="shared" si="30"/>
        <v>2.828595775236117</v>
      </c>
      <c r="U50" t="s">
        <v>99</v>
      </c>
      <c r="V50" s="49">
        <f t="shared" si="31"/>
        <v>9.1261091286172089</v>
      </c>
      <c r="W50" s="49">
        <f t="shared" si="31"/>
        <v>7.6933824849432053</v>
      </c>
      <c r="X50" s="49">
        <f t="shared" si="31"/>
        <v>6.4677530816656557</v>
      </c>
      <c r="Y50" s="49">
        <f t="shared" si="31"/>
        <v>5.3462894055006203</v>
      </c>
      <c r="Z50" s="49">
        <f t="shared" si="31"/>
        <v>9.1261091286172089</v>
      </c>
      <c r="AA50" s="49">
        <f t="shared" si="31"/>
        <v>7.6933824849432053</v>
      </c>
      <c r="AB50" s="49">
        <f t="shared" si="31"/>
        <v>6.4677530816656557</v>
      </c>
      <c r="AC50" s="49">
        <f t="shared" si="31"/>
        <v>5.3462894055006203</v>
      </c>
    </row>
    <row r="51" spans="1:29" x14ac:dyDescent="0.25">
      <c r="A51" t="str">
        <f t="shared" si="28"/>
        <v>100 - 199</v>
      </c>
      <c r="B51" s="49">
        <f t="shared" si="29"/>
        <v>4.9819381856078939</v>
      </c>
      <c r="C51" s="49">
        <f t="shared" si="29"/>
        <v>4.0830118549522538</v>
      </c>
      <c r="D51" s="49">
        <f t="shared" si="29"/>
        <v>3.3988218477516723</v>
      </c>
      <c r="E51" s="49">
        <f t="shared" si="29"/>
        <v>2.828595775236117</v>
      </c>
      <c r="F51" s="49">
        <f t="shared" si="29"/>
        <v>4.9819381856078939</v>
      </c>
      <c r="G51" s="49">
        <f t="shared" si="29"/>
        <v>4.0830118549522538</v>
      </c>
      <c r="H51" s="49">
        <f t="shared" si="29"/>
        <v>3.3988218477516723</v>
      </c>
      <c r="I51" s="49">
        <f t="shared" si="29"/>
        <v>2.828595775236117</v>
      </c>
      <c r="K51" t="s">
        <v>97</v>
      </c>
      <c r="L51" s="49">
        <f t="shared" si="30"/>
        <v>2.3562222225668932</v>
      </c>
      <c r="M51" s="49">
        <f t="shared" si="30"/>
        <v>1.8413118937432347</v>
      </c>
      <c r="N51" s="49">
        <f t="shared" si="30"/>
        <v>1.5004164625874084</v>
      </c>
      <c r="O51" s="49">
        <f t="shared" si="30"/>
        <v>1.2489718931923222</v>
      </c>
      <c r="P51" s="49">
        <f t="shared" si="30"/>
        <v>2.3562222225668932</v>
      </c>
      <c r="Q51" s="49">
        <f t="shared" si="30"/>
        <v>1.8413118937432347</v>
      </c>
      <c r="R51" s="49">
        <f t="shared" si="30"/>
        <v>1.5004164625874084</v>
      </c>
      <c r="S51" s="49">
        <f t="shared" si="30"/>
        <v>1.2489718931923222</v>
      </c>
      <c r="U51" t="s">
        <v>98</v>
      </c>
      <c r="V51" s="49">
        <f t="shared" si="31"/>
        <v>4.9056325556601816</v>
      </c>
      <c r="W51" s="49">
        <f t="shared" si="31"/>
        <v>4.0079488757601913</v>
      </c>
      <c r="X51" s="49">
        <f t="shared" si="31"/>
        <v>3.322836245875302</v>
      </c>
      <c r="Y51" s="49">
        <f t="shared" si="31"/>
        <v>2.74981880409304</v>
      </c>
      <c r="Z51" s="49">
        <f t="shared" si="31"/>
        <v>4.9056325556601816</v>
      </c>
      <c r="AA51" s="49">
        <f t="shared" si="31"/>
        <v>4.0079488757601913</v>
      </c>
      <c r="AB51" s="49">
        <f t="shared" si="31"/>
        <v>3.322836245875302</v>
      </c>
      <c r="AC51" s="49">
        <f t="shared" si="31"/>
        <v>2.74981880409304</v>
      </c>
    </row>
    <row r="52" spans="1:29" x14ac:dyDescent="0.25">
      <c r="A52" t="str">
        <f t="shared" si="28"/>
        <v>50 - 99</v>
      </c>
      <c r="B52" s="49">
        <f t="shared" si="29"/>
        <v>2.3562222225668932</v>
      </c>
      <c r="C52" s="49">
        <f t="shared" si="29"/>
        <v>1.8413118937432347</v>
      </c>
      <c r="D52" s="49">
        <f t="shared" si="29"/>
        <v>1.5004164625874084</v>
      </c>
      <c r="E52" s="49">
        <f t="shared" si="29"/>
        <v>1.2489718931923222</v>
      </c>
      <c r="F52" s="49">
        <f t="shared" si="29"/>
        <v>2.3562222225668932</v>
      </c>
      <c r="G52" s="49">
        <f t="shared" si="29"/>
        <v>1.8413118937432347</v>
      </c>
      <c r="H52" s="49">
        <f t="shared" si="29"/>
        <v>1.5004164625874084</v>
      </c>
      <c r="I52" s="49">
        <f t="shared" si="29"/>
        <v>1.2489718931923222</v>
      </c>
      <c r="K52" t="s">
        <v>96</v>
      </c>
      <c r="L52" s="49">
        <f>L42</f>
        <v>1.4046916701783958</v>
      </c>
      <c r="M52" s="49">
        <f t="shared" ref="M52:S52" si="32">M42</f>
        <v>1.0479104665297396</v>
      </c>
      <c r="N52" s="49">
        <f t="shared" si="32"/>
        <v>0.83565925158357424</v>
      </c>
      <c r="O52" s="49">
        <f t="shared" si="32"/>
        <v>0.69490771625528125</v>
      </c>
      <c r="P52" s="49">
        <f t="shared" si="32"/>
        <v>1.4046916701783958</v>
      </c>
      <c r="Q52" s="49">
        <f t="shared" si="32"/>
        <v>1.0479104665297396</v>
      </c>
      <c r="R52" s="49">
        <f t="shared" si="32"/>
        <v>0.83565925158357424</v>
      </c>
      <c r="S52" s="49">
        <f t="shared" si="32"/>
        <v>0.69490771625528125</v>
      </c>
      <c r="U52" t="s">
        <v>97</v>
      </c>
      <c r="V52" s="49">
        <f t="shared" si="31"/>
        <v>2.3201332519110225</v>
      </c>
      <c r="W52" s="49">
        <f t="shared" si="31"/>
        <v>1.8074608148641702</v>
      </c>
      <c r="X52" s="49">
        <f t="shared" si="31"/>
        <v>1.4668724720277571</v>
      </c>
      <c r="Y52" s="49">
        <f t="shared" si="31"/>
        <v>1.2141877703954504</v>
      </c>
      <c r="Z52" s="49">
        <f t="shared" si="31"/>
        <v>2.3201332519110225</v>
      </c>
      <c r="AA52" s="49">
        <f t="shared" si="31"/>
        <v>1.8074608148641702</v>
      </c>
      <c r="AB52" s="49">
        <f t="shared" si="31"/>
        <v>1.4668724720277571</v>
      </c>
      <c r="AC52" s="49">
        <f t="shared" si="31"/>
        <v>1.2141877703954504</v>
      </c>
    </row>
    <row r="53" spans="1:29" x14ac:dyDescent="0.25">
      <c r="A53" t="str">
        <f t="shared" si="28"/>
        <v>&lt; 50</v>
      </c>
      <c r="B53" s="49">
        <f t="shared" ref="B53:I53" si="33">B43</f>
        <v>1.4046916701783958</v>
      </c>
      <c r="C53" s="49">
        <f t="shared" si="33"/>
        <v>1.0479104665297396</v>
      </c>
      <c r="D53" s="49">
        <f t="shared" si="33"/>
        <v>0.83565925158357424</v>
      </c>
      <c r="E53" s="49">
        <f t="shared" si="33"/>
        <v>0.69490771625528125</v>
      </c>
      <c r="F53" s="49">
        <f t="shared" si="33"/>
        <v>1.4046916701783958</v>
      </c>
      <c r="G53" s="49">
        <f t="shared" si="33"/>
        <v>1.0479104665297396</v>
      </c>
      <c r="H53" s="49">
        <f t="shared" si="33"/>
        <v>0.83565925158357424</v>
      </c>
      <c r="I53" s="49">
        <f t="shared" si="33"/>
        <v>0.69490771625528125</v>
      </c>
      <c r="U53" t="s">
        <v>96</v>
      </c>
      <c r="V53" s="49">
        <f t="shared" si="31"/>
        <v>1.3831767740110947</v>
      </c>
      <c r="W53" s="49">
        <f t="shared" si="31"/>
        <v>1.0286454522856932</v>
      </c>
      <c r="X53" s="49">
        <f t="shared" si="31"/>
        <v>0.81697687456015389</v>
      </c>
      <c r="Y53" s="49">
        <f t="shared" si="31"/>
        <v>0.67555439416175078</v>
      </c>
      <c r="Z53" s="49">
        <f t="shared" si="31"/>
        <v>1.3831767740110947</v>
      </c>
      <c r="AA53" s="49">
        <f t="shared" si="31"/>
        <v>1.0286454522856932</v>
      </c>
      <c r="AB53" s="49">
        <f t="shared" si="31"/>
        <v>0.81697687456015389</v>
      </c>
      <c r="AC53" s="49">
        <f t="shared" si="31"/>
        <v>0.67555439416175078</v>
      </c>
    </row>
    <row r="56" spans="1:29" x14ac:dyDescent="0.25">
      <c r="A56" s="43" t="s">
        <v>266</v>
      </c>
      <c r="K56" s="43" t="s">
        <v>267</v>
      </c>
      <c r="U56" s="43" t="s">
        <v>267</v>
      </c>
    </row>
    <row r="57" spans="1:29" x14ac:dyDescent="0.25">
      <c r="B57" s="49" cm="1">
        <f t="array" ref="B57">SUMPRODUCT(0.01*B5:B11,B47:B53)</f>
        <v>16.3223152374919</v>
      </c>
      <c r="C57" s="49" cm="1">
        <f t="array" ref="C57">SUMPRODUCT(0.01*C5:C11,C47:C53)</f>
        <v>13.598620448120979</v>
      </c>
      <c r="D57" s="49" cm="1">
        <f t="array" ref="D57">SUMPRODUCT(0.01*D5:D11,D47:D53)</f>
        <v>11.182453530083302</v>
      </c>
      <c r="E57" s="49" cm="1">
        <f t="array" ref="E57">SUMPRODUCT(0.01*E5:E11,E47:E53)</f>
        <v>8.9765947274703066</v>
      </c>
      <c r="F57" s="49" cm="1">
        <f t="array" ref="F57">SUMPRODUCT(0.01*F5:F11,F47:F53)</f>
        <v>16.3223152374919</v>
      </c>
      <c r="G57" s="49" cm="1">
        <f t="array" ref="G57">SUMPRODUCT(0.01*G5:G11,G47:G53)</f>
        <v>13.598620448120979</v>
      </c>
      <c r="H57" s="49" cm="1">
        <f t="array" ref="H57">SUMPRODUCT(0.01*H5:H11,H47:H53)</f>
        <v>11.182453530083302</v>
      </c>
      <c r="I57" s="49" cm="1">
        <f t="array" ref="I57">SUMPRODUCT(0.01*I5:I11,I47:I53)</f>
        <v>8.9765947274703066</v>
      </c>
      <c r="L57" s="49" cm="1">
        <f t="array" ref="L57">SUMPRODUCT(0.01*L5:L10,L47:L52)</f>
        <v>16.322315237491903</v>
      </c>
      <c r="M57" s="49" cm="1">
        <f t="array" ref="M57">SUMPRODUCT(0.01*M5:M10,M47:M52)</f>
        <v>13.598620448120981</v>
      </c>
      <c r="N57" s="49" cm="1">
        <f t="array" ref="N57">SUMPRODUCT(0.01*N5:N10,N47:N52)</f>
        <v>11.182453530083302</v>
      </c>
      <c r="O57" s="49" cm="1">
        <f t="array" ref="O57">SUMPRODUCT(0.01*O5:O10,O47:O52)</f>
        <v>8.9765947274703031</v>
      </c>
      <c r="P57" s="49" cm="1">
        <f t="array" ref="P57">SUMPRODUCT(0.01*P5:P10,P47:P52)</f>
        <v>16.322315237491903</v>
      </c>
      <c r="Q57" s="49" cm="1">
        <f t="array" ref="Q57">SUMPRODUCT(0.01*Q5:Q10,Q47:Q52)</f>
        <v>13.598620448120981</v>
      </c>
      <c r="R57" s="49" cm="1">
        <f t="array" ref="R57">SUMPRODUCT(0.01*R5:R10,R47:R52)</f>
        <v>11.182453530083302</v>
      </c>
      <c r="S57" s="49" cm="1">
        <f t="array" ref="S57">SUMPRODUCT(0.01*S5:S10,S47:S52)</f>
        <v>8.9765947274703031</v>
      </c>
      <c r="V57" s="49">
        <f>V47</f>
        <v>16.322315237491903</v>
      </c>
      <c r="W57" s="49">
        <f t="shared" ref="W57:AC57" si="34">W47</f>
        <v>13.598620448120982</v>
      </c>
      <c r="X57" s="49">
        <f t="shared" si="34"/>
        <v>11.182453530083302</v>
      </c>
      <c r="Y57" s="49">
        <f t="shared" si="34"/>
        <v>8.9765947274703048</v>
      </c>
      <c r="Z57" s="49">
        <f t="shared" si="34"/>
        <v>16.322315237491903</v>
      </c>
      <c r="AA57" s="49">
        <f t="shared" si="34"/>
        <v>13.598620448120982</v>
      </c>
      <c r="AB57" s="49">
        <f t="shared" si="34"/>
        <v>11.182453530083302</v>
      </c>
      <c r="AC57" s="49">
        <f t="shared" si="34"/>
        <v>8.9765947274703048</v>
      </c>
    </row>
    <row r="58" spans="1:29" x14ac:dyDescent="0.25">
      <c r="L58" s="147"/>
      <c r="M58" s="147"/>
      <c r="N58" s="147"/>
      <c r="O58" s="147"/>
      <c r="P58" s="147"/>
      <c r="Q58" s="147"/>
      <c r="R58" s="147"/>
      <c r="S58" s="147"/>
    </row>
    <row r="59" spans="1:29" x14ac:dyDescent="0.25">
      <c r="A59" s="43" t="s">
        <v>277</v>
      </c>
      <c r="L59" s="148">
        <f>L57-B57</f>
        <v>0</v>
      </c>
      <c r="M59" s="148">
        <f t="shared" ref="M59:S59" si="35">M57-C57</f>
        <v>0</v>
      </c>
      <c r="N59" s="148">
        <f t="shared" si="35"/>
        <v>0</v>
      </c>
      <c r="O59" s="148">
        <f t="shared" si="35"/>
        <v>0</v>
      </c>
      <c r="P59" s="148">
        <f t="shared" si="35"/>
        <v>0</v>
      </c>
      <c r="Q59" s="148">
        <f t="shared" si="35"/>
        <v>0</v>
      </c>
      <c r="R59" s="148">
        <f t="shared" si="35"/>
        <v>0</v>
      </c>
      <c r="S59" s="148">
        <f t="shared" si="35"/>
        <v>0</v>
      </c>
      <c r="V59" s="147">
        <f>V57-B57</f>
        <v>0</v>
      </c>
      <c r="W59" s="147">
        <f t="shared" ref="W59:AC59" si="36">W57-C57</f>
        <v>0</v>
      </c>
      <c r="X59" s="147">
        <f t="shared" si="36"/>
        <v>0</v>
      </c>
      <c r="Y59" s="147">
        <f t="shared" si="36"/>
        <v>0</v>
      </c>
      <c r="Z59" s="147">
        <f t="shared" si="36"/>
        <v>0</v>
      </c>
      <c r="AA59" s="147">
        <f t="shared" si="36"/>
        <v>0</v>
      </c>
      <c r="AB59" s="147">
        <f t="shared" si="36"/>
        <v>0</v>
      </c>
      <c r="AC59" s="147">
        <f t="shared" si="36"/>
        <v>0</v>
      </c>
    </row>
    <row r="60" spans="1:29" x14ac:dyDescent="0.25">
      <c r="B60" t="s">
        <v>31</v>
      </c>
      <c r="F60" t="s">
        <v>32</v>
      </c>
    </row>
    <row r="61" spans="1:29" x14ac:dyDescent="0.25">
      <c r="B61" t="s">
        <v>86</v>
      </c>
      <c r="C61" t="s">
        <v>87</v>
      </c>
      <c r="D61" t="s">
        <v>88</v>
      </c>
      <c r="E61" t="s">
        <v>250</v>
      </c>
      <c r="F61" t="s">
        <v>86</v>
      </c>
      <c r="G61" t="s">
        <v>87</v>
      </c>
      <c r="H61" t="s">
        <v>88</v>
      </c>
      <c r="I61" t="s">
        <v>250</v>
      </c>
      <c r="K61" s="43" t="s">
        <v>268</v>
      </c>
      <c r="U61" s="43" t="s">
        <v>269</v>
      </c>
    </row>
    <row r="62" spans="1:29" x14ac:dyDescent="0.25">
      <c r="A62" t="s">
        <v>251</v>
      </c>
      <c r="B62" s="146">
        <v>0.15307999999999999</v>
      </c>
      <c r="C62" s="146">
        <v>0.18345</v>
      </c>
      <c r="D62" s="146">
        <v>0.22534000000000001</v>
      </c>
      <c r="E62" s="146">
        <v>0.28641</v>
      </c>
      <c r="F62" s="146">
        <v>0.15307999999999999</v>
      </c>
      <c r="G62" s="146">
        <v>0.18345</v>
      </c>
      <c r="H62" s="146">
        <v>0.22534000000000001</v>
      </c>
      <c r="I62" s="146">
        <v>0.28641</v>
      </c>
      <c r="K62" t="s">
        <v>270</v>
      </c>
      <c r="L62" s="49">
        <f>B5*(L16/(L16+L27))*(L17/(L17+L28))+B6*(L17/(L17+L28))+B7</f>
        <v>92.03399696441133</v>
      </c>
      <c r="M62" s="49">
        <f t="shared" ref="M62:S62" si="37">C5*(M16/(M16+M27))*(M17/(M17+M28))+C6*(M17/(M17+M28))+C7</f>
        <v>91.007878892277006</v>
      </c>
      <c r="N62" s="49">
        <f t="shared" si="37"/>
        <v>89.82306962871931</v>
      </c>
      <c r="O62" s="49">
        <f t="shared" si="37"/>
        <v>88.424953561115728</v>
      </c>
      <c r="P62" s="49">
        <f t="shared" si="37"/>
        <v>92.03399696441133</v>
      </c>
      <c r="Q62" s="49">
        <f t="shared" si="37"/>
        <v>91.007878892277006</v>
      </c>
      <c r="R62" s="49">
        <f t="shared" si="37"/>
        <v>89.82306962871931</v>
      </c>
      <c r="S62" s="49">
        <f t="shared" si="37"/>
        <v>88.424953561115728</v>
      </c>
      <c r="V62" s="149">
        <f t="shared" ref="V62:AC62" si="38">L57/(L57-1/V16)</f>
        <v>1.015554697397723</v>
      </c>
      <c r="W62" s="149">
        <f t="shared" si="38"/>
        <v>1.018728527114215</v>
      </c>
      <c r="X62" s="149">
        <f t="shared" si="38"/>
        <v>1.0228676938175008</v>
      </c>
      <c r="Y62" s="149">
        <f t="shared" si="38"/>
        <v>1.0286480589287628</v>
      </c>
      <c r="Z62" s="149">
        <f t="shared" si="38"/>
        <v>1.015554697397723</v>
      </c>
      <c r="AA62" s="149">
        <f t="shared" si="38"/>
        <v>1.018728527114215</v>
      </c>
      <c r="AB62" s="149">
        <f t="shared" si="38"/>
        <v>1.0228676938175008</v>
      </c>
      <c r="AC62" s="149">
        <f t="shared" si="38"/>
        <v>1.0286480589287628</v>
      </c>
    </row>
    <row r="63" spans="1:29" x14ac:dyDescent="0.25">
      <c r="A63" t="s">
        <v>253</v>
      </c>
      <c r="B63" s="146">
        <v>0.25141999999999998</v>
      </c>
      <c r="C63" s="146">
        <v>0.28598000000000001</v>
      </c>
      <c r="D63" s="146">
        <v>0.33334999999999998</v>
      </c>
      <c r="E63" s="146">
        <v>0.40210000000000001</v>
      </c>
      <c r="F63" s="146">
        <v>0.25141999999999998</v>
      </c>
      <c r="G63" s="146">
        <v>0.28598000000000001</v>
      </c>
      <c r="H63" s="146">
        <v>0.33334999999999998</v>
      </c>
      <c r="I63" s="146">
        <v>0.40210000000000001</v>
      </c>
      <c r="K63" t="s">
        <v>271</v>
      </c>
      <c r="L63" s="49">
        <f t="shared" ref="L63:S63" si="39">B8</f>
        <v>3.63</v>
      </c>
      <c r="M63" s="49">
        <f t="shared" si="39"/>
        <v>4.08</v>
      </c>
      <c r="N63" s="49">
        <f t="shared" si="39"/>
        <v>4.58</v>
      </c>
      <c r="O63" s="49">
        <f t="shared" si="39"/>
        <v>5.17</v>
      </c>
      <c r="P63" s="49">
        <f t="shared" si="39"/>
        <v>3.63</v>
      </c>
      <c r="Q63" s="49">
        <f t="shared" si="39"/>
        <v>4.08</v>
      </c>
      <c r="R63" s="49">
        <f t="shared" si="39"/>
        <v>4.58</v>
      </c>
      <c r="S63" s="49">
        <f t="shared" si="39"/>
        <v>5.17</v>
      </c>
    </row>
    <row r="64" spans="1:29" x14ac:dyDescent="0.25">
      <c r="A64" t="s">
        <v>254</v>
      </c>
      <c r="B64" s="146">
        <v>0.34765000000000001</v>
      </c>
      <c r="C64" s="146">
        <v>0.39544000000000001</v>
      </c>
      <c r="D64" s="146">
        <v>0.46094000000000002</v>
      </c>
      <c r="E64" s="146">
        <v>0.55601</v>
      </c>
      <c r="F64" s="146">
        <v>0.34765000000000001</v>
      </c>
      <c r="G64" s="146">
        <v>0.39544000000000001</v>
      </c>
      <c r="H64" s="146">
        <v>0.46094000000000002</v>
      </c>
      <c r="I64" s="146">
        <v>0.55601</v>
      </c>
    </row>
    <row r="65" spans="1:19" x14ac:dyDescent="0.25">
      <c r="A65" t="s">
        <v>255</v>
      </c>
      <c r="B65" s="146">
        <v>0.65049999999999997</v>
      </c>
      <c r="C65" s="146">
        <v>0.73990999999999996</v>
      </c>
      <c r="D65" s="146">
        <v>0.86248000000000002</v>
      </c>
      <c r="E65" s="146">
        <v>1.0403800000000001</v>
      </c>
      <c r="F65" s="146">
        <v>0.65049999999999997</v>
      </c>
      <c r="G65" s="146">
        <v>0.73990999999999996</v>
      </c>
      <c r="H65" s="146">
        <v>0.86248000000000002</v>
      </c>
      <c r="I65" s="146">
        <v>1.0403800000000001</v>
      </c>
      <c r="K65" s="43" t="s">
        <v>272</v>
      </c>
      <c r="L65" s="146"/>
    </row>
    <row r="66" spans="1:19" x14ac:dyDescent="0.25">
      <c r="A66" t="s">
        <v>256</v>
      </c>
      <c r="B66" s="146">
        <v>0.29432999999999998</v>
      </c>
      <c r="C66" s="146">
        <v>0.33478999999999998</v>
      </c>
      <c r="D66" s="146">
        <v>0.39023999999999998</v>
      </c>
      <c r="E66" s="146">
        <v>0.47073999999999999</v>
      </c>
      <c r="F66" s="146">
        <v>0.29432999999999998</v>
      </c>
      <c r="G66" s="146">
        <v>0.33478999999999998</v>
      </c>
      <c r="H66" s="146">
        <v>0.39023999999999998</v>
      </c>
      <c r="I66" s="146">
        <v>0.47073999999999999</v>
      </c>
      <c r="K66" t="s">
        <v>270</v>
      </c>
      <c r="L66" s="49">
        <f t="shared" ref="L66:S66" si="40">1/(B29+B18)+(B18/(B18+B29))*(1/(B19+B30))</f>
        <v>4.4757166820388115</v>
      </c>
      <c r="M66" s="49">
        <f t="shared" si="40"/>
        <v>3.9408318070367518</v>
      </c>
      <c r="N66" s="49">
        <f t="shared" si="40"/>
        <v>3.392365554760894</v>
      </c>
      <c r="O66" s="49">
        <f t="shared" si="40"/>
        <v>2.8294820234122184</v>
      </c>
      <c r="P66" s="49">
        <f t="shared" si="40"/>
        <v>4.4757166820388115</v>
      </c>
      <c r="Q66" s="49">
        <f t="shared" si="40"/>
        <v>3.9408318070367518</v>
      </c>
      <c r="R66" s="49">
        <f t="shared" si="40"/>
        <v>3.392365554760894</v>
      </c>
      <c r="S66" s="49">
        <f t="shared" si="40"/>
        <v>2.8294820234122184</v>
      </c>
    </row>
    <row r="67" spans="1:19" x14ac:dyDescent="0.25">
      <c r="A67" t="s">
        <v>257</v>
      </c>
      <c r="B67" s="146">
        <v>0.50048000000000004</v>
      </c>
      <c r="C67" s="146">
        <v>0.56927000000000005</v>
      </c>
      <c r="D67" s="146">
        <v>0.66356999999999999</v>
      </c>
      <c r="E67" s="146">
        <v>0.80044000000000004</v>
      </c>
      <c r="F67" s="146">
        <v>0.50048000000000004</v>
      </c>
      <c r="G67" s="146">
        <v>0.56927000000000005</v>
      </c>
      <c r="H67" s="146">
        <v>0.66356999999999999</v>
      </c>
      <c r="I67" s="146">
        <v>0.80044000000000004</v>
      </c>
      <c r="K67" t="s">
        <v>271</v>
      </c>
      <c r="L67" s="49">
        <f>1/(B19+B30)</f>
        <v>1.5694056589457739</v>
      </c>
      <c r="M67" s="49">
        <f t="shared" ref="M67:S67" si="41">1/(C19+C30)</f>
        <v>1.3829164554044593</v>
      </c>
      <c r="N67" s="49">
        <f t="shared" si="41"/>
        <v>1.1922318379584911</v>
      </c>
      <c r="O67" s="49">
        <f t="shared" si="41"/>
        <v>0.99696972557911967</v>
      </c>
      <c r="P67" s="49">
        <f t="shared" si="41"/>
        <v>1.5694056589457739</v>
      </c>
      <c r="Q67" s="49">
        <f t="shared" si="41"/>
        <v>1.3829164554044593</v>
      </c>
      <c r="R67" s="49">
        <f t="shared" si="41"/>
        <v>1.1922318379584911</v>
      </c>
      <c r="S67" s="49">
        <f t="shared" si="41"/>
        <v>0.99696972557911967</v>
      </c>
    </row>
    <row r="68" spans="1:19" x14ac:dyDescent="0.25">
      <c r="K68" t="s">
        <v>273</v>
      </c>
      <c r="L68" s="146">
        <f>SUMPRODUCT(L62:L63,L66:L67)/SUM(L62:L63)</f>
        <v>4.365435809938595</v>
      </c>
      <c r="M68" s="146">
        <f t="shared" ref="M68:S68" si="42">SUMPRODUCT(M62:M63,M66:M67)/SUM(M62:M63)</f>
        <v>3.8310776011775296</v>
      </c>
      <c r="N68" s="146">
        <f t="shared" si="42"/>
        <v>3.2856252499955341</v>
      </c>
      <c r="O68" s="146">
        <f t="shared" si="42"/>
        <v>2.7282576708234783</v>
      </c>
      <c r="P68" s="146">
        <f t="shared" si="42"/>
        <v>4.365435809938595</v>
      </c>
      <c r="Q68" s="146">
        <f t="shared" si="42"/>
        <v>3.8310776011775296</v>
      </c>
      <c r="R68" s="146">
        <f t="shared" si="42"/>
        <v>3.2856252499955341</v>
      </c>
      <c r="S68" s="146">
        <f t="shared" si="42"/>
        <v>2.7282576708234783</v>
      </c>
    </row>
    <row r="70" spans="1:19" x14ac:dyDescent="0.25">
      <c r="K70" s="43" t="s">
        <v>274</v>
      </c>
    </row>
    <row r="71" spans="1:19" x14ac:dyDescent="0.25">
      <c r="K71" t="s">
        <v>270</v>
      </c>
      <c r="L71" s="146">
        <f>(B18/(B18+B29))*(B19/(B19+B30))</f>
        <v>0.9839098318240509</v>
      </c>
      <c r="M71" s="146">
        <f t="shared" ref="M71:S71" si="43">(C18/(C18+C29))*(C19/(C19+C30))</f>
        <v>0.98100723671081436</v>
      </c>
      <c r="N71" s="146">
        <f t="shared" si="43"/>
        <v>0.97948383782414261</v>
      </c>
      <c r="O71" s="146">
        <f t="shared" si="43"/>
        <v>0.97939101087503955</v>
      </c>
      <c r="P71" s="146">
        <f t="shared" si="43"/>
        <v>0.9839098318240509</v>
      </c>
      <c r="Q71" s="146">
        <f t="shared" si="43"/>
        <v>0.98100723671081436</v>
      </c>
      <c r="R71" s="146">
        <f t="shared" si="43"/>
        <v>0.97948383782414261</v>
      </c>
      <c r="S71" s="146">
        <f t="shared" si="43"/>
        <v>0.97939101087503955</v>
      </c>
    </row>
    <row r="72" spans="1:19" x14ac:dyDescent="0.25">
      <c r="K72" t="s">
        <v>271</v>
      </c>
      <c r="L72" s="146">
        <f>B19/(B19+B30)</f>
        <v>0.98840209218039077</v>
      </c>
      <c r="M72" s="146">
        <f t="shared" ref="M72:S72" si="44">C19/(C19+C30)</f>
        <v>0.98629529792694182</v>
      </c>
      <c r="N72" s="146">
        <f t="shared" si="44"/>
        <v>0.98518055825417594</v>
      </c>
      <c r="O72" s="146">
        <f t="shared" si="44"/>
        <v>0.98509530260259215</v>
      </c>
      <c r="P72" s="146">
        <f t="shared" si="44"/>
        <v>0.98840209218039077</v>
      </c>
      <c r="Q72" s="146">
        <f t="shared" si="44"/>
        <v>0.98629529792694182</v>
      </c>
      <c r="R72" s="146">
        <f t="shared" si="44"/>
        <v>0.98518055825417594</v>
      </c>
      <c r="S72" s="146">
        <f t="shared" si="44"/>
        <v>0.98509530260259215</v>
      </c>
    </row>
    <row r="73" spans="1:19" x14ac:dyDescent="0.25">
      <c r="K73" t="s">
        <v>273</v>
      </c>
      <c r="L73" s="149">
        <f>SUMPRODUCT(L71:L72,L62:L63)/SUM(L62:L63)</f>
        <v>0.9840802920349031</v>
      </c>
      <c r="M73" s="149">
        <f t="shared" ref="M73:S73" si="45">SUMPRODUCT(M71:M72,M62:M63)/SUM(M62:M63)</f>
        <v>0.98123413513375901</v>
      </c>
      <c r="N73" s="149">
        <f t="shared" si="45"/>
        <v>0.97976021633251276</v>
      </c>
      <c r="O73" s="149">
        <f t="shared" si="45"/>
        <v>0.97970610466064834</v>
      </c>
      <c r="P73" s="149">
        <f t="shared" si="45"/>
        <v>0.9840802920349031</v>
      </c>
      <c r="Q73" s="149">
        <f t="shared" si="45"/>
        <v>0.98123413513375901</v>
      </c>
      <c r="R73" s="149">
        <f t="shared" si="45"/>
        <v>0.97976021633251276</v>
      </c>
      <c r="S73" s="149">
        <f t="shared" si="45"/>
        <v>0.97970610466064834</v>
      </c>
    </row>
    <row r="75" spans="1:19" x14ac:dyDescent="0.25">
      <c r="L75" s="149"/>
      <c r="M75" s="149"/>
      <c r="N75" s="149"/>
      <c r="O75" s="149"/>
      <c r="P75" s="149"/>
      <c r="Q75" s="149"/>
      <c r="R75" s="149"/>
      <c r="S75" s="149"/>
    </row>
    <row r="76" spans="1:19" x14ac:dyDescent="0.25">
      <c r="L76" s="148"/>
      <c r="M76" s="148"/>
      <c r="N76" s="148"/>
      <c r="O76" s="148"/>
      <c r="P76" s="148"/>
      <c r="Q76" s="148"/>
      <c r="R76" s="148"/>
      <c r="S76" s="148"/>
    </row>
    <row r="77" spans="1:19" x14ac:dyDescent="0.25">
      <c r="B77" s="14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README</vt:lpstr>
      <vt:lpstr>Changelog</vt:lpstr>
      <vt:lpstr>Sources</vt:lpstr>
      <vt:lpstr>Config</vt:lpstr>
      <vt:lpstr>FertilityInputs</vt:lpstr>
      <vt:lpstr>MigrInputs</vt:lpstr>
      <vt:lpstr>PopSizeInputs</vt:lpstr>
      <vt:lpstr>DirectIncidenceInputs</vt:lpstr>
      <vt:lpstr>PartnershipInputs</vt:lpstr>
      <vt:lpstr>MixingMatrix</vt:lpstr>
      <vt:lpstr>ContactInputs</vt:lpstr>
      <vt:lpstr>EpiInputs</vt:lpstr>
      <vt:lpstr>HIVDiseaseInputs</vt:lpstr>
      <vt:lpstr>HIVFertilityInputs</vt:lpstr>
      <vt:lpstr>ARTAdultInputs</vt:lpstr>
      <vt:lpstr>MCInputs</vt:lpstr>
      <vt:lpstr>DirectCLHIV</vt:lpstr>
      <vt:lpstr>LikelihoodInputs</vt:lpstr>
      <vt:lpstr>FittingInputs</vt:lpstr>
      <vt:lpstr>SheetData</vt:lpstr>
      <vt:lpstr>ProgMapping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rglaubius</dc:creator>
  <cp:lastModifiedBy>Robert Glaubius</cp:lastModifiedBy>
  <dcterms:created xsi:type="dcterms:W3CDTF">2019-06-05T17:55:13Z</dcterms:created>
  <dcterms:modified xsi:type="dcterms:W3CDTF">2023-09-12T12:52:43Z</dcterms:modified>
</cp:coreProperties>
</file>