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uyMahiane\Documents\GM_Work\Eline\SyphilisElimination_NL\Tests\"/>
    </mc:Choice>
  </mc:AlternateContent>
  <xr:revisionPtr revIDLastSave="0" documentId="13_ncr:1_{80F9E2F1-3D15-4C2E-B890-1B421DB6BB9E}" xr6:coauthVersionLast="45" xr6:coauthVersionMax="45" xr10:uidLastSave="{00000000-0000-0000-0000-000000000000}"/>
  <bookViews>
    <workbookView xWindow="-120" yWindow="-120" windowWidth="25440" windowHeight="15390" activeTab="2" xr2:uid="{00000000-000D-0000-FFFF-FFFF00000000}"/>
  </bookViews>
  <sheets>
    <sheet name="ProjectionResults" sheetId="2" r:id="rId1"/>
    <sheet name="Readme" sheetId="8" r:id="rId2"/>
    <sheet name="Dictionary" sheetId="4" r:id="rId3"/>
    <sheet name="Trend graphs" sheetId="5" r:id="rId4"/>
    <sheet name="Summary+Cost-Effect" sheetId="7" r:id="rId5"/>
    <sheet name="Lists dropdown menus" sheetId="9" r:id="rId6"/>
  </sheets>
  <externalReferences>
    <externalReference r:id="rId7"/>
  </externalReferences>
  <definedNames>
    <definedName name="_xlnm._FilterDatabase" localSheetId="0" hidden="1">ProjectionResults!$A$1:$CE$206</definedName>
    <definedName name="ChartDates">INDEX(ProjectionResults!$C$1:$CE$1,MATCH('Trend graphs'!$L$2,ProjectionResults!$C$1:$CE$1,0)):INDEX(ProjectionResults!$C$1:$CE$1,MATCH('Trend graphs'!$L$3,ProjectionResults!$C$1:$CE$1,0))</definedName>
    <definedName name="ChartSeries1">INDEX(ProjectionResults!$C$2:$CE$205,'Trend graphs'!$L$7+'Trend graphs'!$O$16-1,MATCH('Trend graphs'!$M$2,ProjectionResults!$C$1:$CE$1,0)):INDEX(ProjectionResults!$C$2:$CE$205,'Trend graphs'!$L$7+'Trend graphs'!$O$16-1,MATCH('Trend graphs'!$M$2+'Trend graphs'!$L$3-'Trend graphs'!$L$2,ProjectionResults!$C$1:$CE$1,0))</definedName>
    <definedName name="ChartSeries2">INDEX(ProjectionResults!$C$2:$CE$205,'Trend graphs'!$L$8+'Trend graphs'!$O$16-1,MATCH('Trend graphs'!$M$2,ProjectionResults!$C$1:$CE$1,0)):INDEX(ProjectionResults!$C$2:$CE$205,'Trend graphs'!$L$8+'Trend graphs'!$O$16-1,MATCH('Trend graphs'!$M$2+'Trend graphs'!$L$3-'Trend graphs'!$L$2,ProjectionResults!$C$1:$CE$1,0))</definedName>
    <definedName name="ChartSeries3">INDEX(ProjectionResults!$C$2:$CE$205,'Trend graphs'!$L$9+'Trend graphs'!$O$16-1,MATCH('Trend graphs'!$M$2,ProjectionResults!$C$1:$CE$1,0)):INDEX(ProjectionResults!$C$2:$CE$205,'Trend graphs'!$L$9+'Trend graphs'!$O$16-1,MATCH('Trend graphs'!$M$2+'Trend graphs'!$L$3-'Trend graphs'!$L$2,ProjectionResults!$C$1:$CE$1,0))</definedName>
    <definedName name="ChartSeries5">INDEX(ProjectionResults!$C$2:$CE$205,'Trend graphs'!$L$10+'Trend graphs'!$O$16-1,MATCH('Trend graphs'!$M$2,ProjectionResults!$C$1:$CE$1,0)):INDEX(ProjectionResults!$C$2:$CE$205,'Trend graphs'!$L$10+'Trend graphs'!$O$16-1,MATCH('Trend graphs'!$M$2+'Trend graphs'!$L$3-'Trend graphs'!$L$2,ProjectionResults!$C$1:$CE$1,0))</definedName>
    <definedName name="ChartSeries6">INDEX(ProjectionResults!$C$2:$CE$205,'Trend graphs'!$L$11+'Trend graphs'!$O$16-1,MATCH('Trend graphs'!$M$2,ProjectionResults!$C$1:$CE$1,0)):INDEX(ProjectionResults!$C$2:$CE$205,'Trend graphs'!$L$11+'Trend graphs'!$O$16-1,MATCH('Trend graphs'!$M$2+'Trend graphs'!$L$3-'Trend graphs'!$L$2,ProjectionResults!$C$1:$CE$1,0))</definedName>
    <definedName name="ChartSeries8">INDEX(ProjectionResults!$C$2:$CE$205,'Trend graphs'!$L$12+'Trend graphs'!$O$16-1,MATCH('Trend graphs'!$M$2,ProjectionResults!$C$1:$CE$1,0)):INDEX(ProjectionResults!$C$2:$CE$205,'Trend graphs'!$L$12+'Trend graphs'!$O$16-1,MATCH('Trend graphs'!$M$2+'Trend graphs'!$L$3-'Trend graphs'!$L$2,ProjectionResults!$C$1:$CE$1,0))</definedName>
    <definedName name="ChartSeries9">INDEX(ProjectionResults!$C$2:$CE$205,'Trend graphs'!$L$13+'Trend graphs'!$O$16-1,MATCH('Trend graphs'!$M$2,ProjectionResults!$C$1:$CE$1,0)):INDEX(ProjectionResults!$C$2:$CE$205,'Trend graphs'!$L$13+'Trend graphs'!$O$16-1,MATCH('Trend graphs'!$M$2+'Trend graphs'!$L$3-'Trend graphs'!$L$2,ProjectionResults!$C$1:$CE$1,0))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7" l="1"/>
  <c r="E15" i="7"/>
  <c r="E14" i="7"/>
  <c r="E13" i="7"/>
  <c r="E12" i="7"/>
  <c r="E11" i="7"/>
  <c r="E10" i="7"/>
  <c r="E7" i="7"/>
  <c r="E6" i="7"/>
  <c r="E5" i="7"/>
  <c r="E4" i="7"/>
  <c r="E3" i="7"/>
  <c r="F4" i="7"/>
  <c r="O16" i="5" l="1"/>
  <c r="L31" i="5" s="1"/>
  <c r="L12" i="5" s="1"/>
  <c r="L7" i="5" l="1"/>
  <c r="L9" i="5" l="1"/>
  <c r="G14" i="7"/>
  <c r="C13" i="7"/>
  <c r="O30" i="5"/>
  <c r="O16" i="7" l="1"/>
  <c r="O15" i="7"/>
  <c r="O14" i="7"/>
  <c r="O13" i="7"/>
  <c r="O12" i="7"/>
  <c r="O11" i="7"/>
  <c r="O10" i="7"/>
  <c r="O7" i="7"/>
  <c r="O6" i="7"/>
  <c r="O5" i="7"/>
  <c r="O4" i="7"/>
  <c r="O3" i="7"/>
  <c r="N16" i="7"/>
  <c r="N19" i="7" s="1"/>
  <c r="N15" i="7"/>
  <c r="N14" i="7"/>
  <c r="N13" i="7"/>
  <c r="N12" i="7"/>
  <c r="N11" i="7"/>
  <c r="N10" i="7"/>
  <c r="N7" i="7"/>
  <c r="N6" i="7"/>
  <c r="N5" i="7"/>
  <c r="N4" i="7"/>
  <c r="N3" i="7"/>
  <c r="M16" i="7"/>
  <c r="M19" i="7" s="1"/>
  <c r="M15" i="7"/>
  <c r="M14" i="7"/>
  <c r="M13" i="7"/>
  <c r="M12" i="7"/>
  <c r="M11" i="7"/>
  <c r="M10" i="7"/>
  <c r="M7" i="7"/>
  <c r="M6" i="7"/>
  <c r="M5" i="7"/>
  <c r="M4" i="7"/>
  <c r="M3" i="7"/>
  <c r="J16" i="7"/>
  <c r="J15" i="7"/>
  <c r="J14" i="7"/>
  <c r="J13" i="7"/>
  <c r="J12" i="7"/>
  <c r="J11" i="7"/>
  <c r="J10" i="7"/>
  <c r="J7" i="7"/>
  <c r="J6" i="7"/>
  <c r="J5" i="7"/>
  <c r="J4" i="7"/>
  <c r="J3" i="7"/>
  <c r="H16" i="7"/>
  <c r="H14" i="7"/>
  <c r="H13" i="7"/>
  <c r="H12" i="7"/>
  <c r="H11" i="7"/>
  <c r="H10" i="7"/>
  <c r="H6" i="7"/>
  <c r="H5" i="7"/>
  <c r="H4" i="7"/>
  <c r="H3" i="7"/>
  <c r="G16" i="7"/>
  <c r="G15" i="7"/>
  <c r="G13" i="7"/>
  <c r="G12" i="7"/>
  <c r="G11" i="7"/>
  <c r="G10" i="7"/>
  <c r="G7" i="7"/>
  <c r="G6" i="7"/>
  <c r="G5" i="7"/>
  <c r="G4" i="7"/>
  <c r="G3" i="7"/>
  <c r="F16" i="7"/>
  <c r="F15" i="7"/>
  <c r="F14" i="7"/>
  <c r="F13" i="7"/>
  <c r="F12" i="7"/>
  <c r="F11" i="7"/>
  <c r="F10" i="7"/>
  <c r="F7" i="7"/>
  <c r="F6" i="7"/>
  <c r="F5" i="7"/>
  <c r="F3" i="7"/>
  <c r="C16" i="7"/>
  <c r="C14" i="7"/>
  <c r="C12" i="7"/>
  <c r="C11" i="7"/>
  <c r="C10" i="7"/>
  <c r="C6" i="7"/>
  <c r="C5" i="7"/>
  <c r="C4" i="7"/>
  <c r="C3" i="7"/>
  <c r="P14" i="7" l="1"/>
  <c r="P13" i="7"/>
  <c r="P12" i="7"/>
  <c r="P11" i="7"/>
  <c r="P19" i="7" l="1"/>
  <c r="P16" i="7"/>
  <c r="L16" i="7"/>
  <c r="L19" i="7" s="1"/>
  <c r="L15" i="7"/>
  <c r="L14" i="7"/>
  <c r="L13" i="7"/>
  <c r="L12" i="7"/>
  <c r="L11" i="7"/>
  <c r="L10" i="7"/>
  <c r="L7" i="7"/>
  <c r="L6" i="7"/>
  <c r="L5" i="7"/>
  <c r="L4" i="7"/>
  <c r="L3" i="7"/>
  <c r="K3" i="7"/>
  <c r="K16" i="7"/>
  <c r="K19" i="7" s="1"/>
  <c r="K15" i="7"/>
  <c r="K14" i="7"/>
  <c r="K13" i="7"/>
  <c r="K12" i="7"/>
  <c r="K11" i="7"/>
  <c r="K10" i="7"/>
  <c r="K7" i="7"/>
  <c r="K6" i="7"/>
  <c r="K5" i="7"/>
  <c r="K4" i="7"/>
  <c r="M2" i="5" l="1" a="1"/>
  <c r="M2" i="5" s="1"/>
  <c r="M12" i="5" s="1" a="1"/>
  <c r="M12" i="5" s="1"/>
  <c r="L8" i="5"/>
  <c r="L27" i="5"/>
  <c r="L13" i="5" s="1"/>
  <c r="O18" i="5"/>
  <c r="O19" i="5" s="1"/>
  <c r="M13" i="5" l="1" a="1"/>
  <c r="M13" i="5" s="1"/>
  <c r="M7" i="5" a="1"/>
  <c r="M7" i="5" s="1"/>
  <c r="L11" i="5"/>
  <c r="L10" i="5"/>
  <c r="O20" i="5"/>
  <c r="O21" i="5" s="1"/>
  <c r="M11" i="5" l="1" a="1"/>
  <c r="M11" i="5" s="1"/>
  <c r="O22" i="5"/>
  <c r="O23" i="5" s="1"/>
  <c r="O24" i="5" s="1"/>
  <c r="O25" i="5" s="1"/>
  <c r="O26" i="5" s="1"/>
  <c r="O27" i="5" s="1"/>
  <c r="O28" i="5" s="1"/>
  <c r="O29" i="5" s="1"/>
  <c r="O31" i="5" s="1"/>
  <c r="O32" i="5" s="1"/>
  <c r="O33" i="5" s="1"/>
  <c r="J19" i="7"/>
  <c r="Q19" i="7" s="1"/>
  <c r="M8" i="5" l="1" a="1"/>
  <c r="M8" i="5" s="1"/>
  <c r="M10" i="5" a="1"/>
  <c r="M10" i="5" s="1"/>
  <c r="M9" i="5" a="1"/>
  <c r="M9" i="5" s="1"/>
  <c r="N18" i="7"/>
  <c r="M18" i="7"/>
  <c r="K18" i="7"/>
  <c r="J18" i="7"/>
  <c r="L18" i="7"/>
  <c r="H15" i="7"/>
  <c r="I11" i="7" s="1"/>
  <c r="H7" i="7"/>
  <c r="I3" i="7" s="1"/>
  <c r="C7" i="7"/>
  <c r="C15" i="7"/>
  <c r="I10" i="7" l="1"/>
  <c r="I13" i="7"/>
  <c r="I12" i="7"/>
  <c r="I14" i="7"/>
  <c r="C18" i="7"/>
  <c r="H18" i="7"/>
  <c r="I6" i="7"/>
  <c r="I4" i="7"/>
  <c r="I5" i="7"/>
  <c r="D13" i="7"/>
  <c r="D11" i="7"/>
  <c r="D14" i="7"/>
  <c r="D12" i="7"/>
  <c r="D10" i="7"/>
  <c r="D6" i="7"/>
  <c r="D5" i="7"/>
  <c r="D4" i="7"/>
  <c r="D3" i="7"/>
  <c r="I15" i="7" l="1"/>
  <c r="I7" i="7"/>
  <c r="D15" i="7"/>
  <c r="D7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<sst xmlns="http://schemas.openxmlformats.org/spreadsheetml/2006/main" count="663" uniqueCount="167">
  <si>
    <t>years</t>
  </si>
  <si>
    <t>Women</t>
  </si>
  <si>
    <t>Incident Cases</t>
  </si>
  <si>
    <t>Incidence Rate</t>
  </si>
  <si>
    <t>Prevalence of Primary+Secondary</t>
  </si>
  <si>
    <t>Prevalence of Latent</t>
  </si>
  <si>
    <t>Prevalence of Spontaneously recovered (box 5)</t>
  </si>
  <si>
    <t>Prevalence of Recovered after treatment (box 4)</t>
  </si>
  <si>
    <t>Prevalence of TPHA+</t>
  </si>
  <si>
    <t>Prevalence of RPR+, TPHA+</t>
  </si>
  <si>
    <t>Number Screened with RPR</t>
  </si>
  <si>
    <t>Number Screened Positive with RPR</t>
  </si>
  <si>
    <t>Number Screened with TPHA only</t>
  </si>
  <si>
    <t>Number Screened Positive with TPHA only</t>
  </si>
  <si>
    <t>Number clinically treated</t>
  </si>
  <si>
    <t>Number of contact(s) traced</t>
  </si>
  <si>
    <t>Number of contact(s) traced and found Prim_Sec</t>
  </si>
  <si>
    <t>Prevalence of Prim_Sec among contacts traced (by index patient's group)</t>
  </si>
  <si>
    <t>Total Population</t>
  </si>
  <si>
    <t>Men</t>
  </si>
  <si>
    <t xml:space="preserve">Women + Men </t>
  </si>
  <si>
    <t>Women, Low Risk</t>
  </si>
  <si>
    <t>Women, Medium Risk</t>
  </si>
  <si>
    <t>Women, High Risk (FSW)</t>
  </si>
  <si>
    <t>Women, Not Sexually Active</t>
  </si>
  <si>
    <t>Men, Low Risk</t>
  </si>
  <si>
    <t>Men, Medium Risk</t>
  </si>
  <si>
    <t>Men, High Risk</t>
  </si>
  <si>
    <t>Men who have sex with men (MSM)</t>
  </si>
  <si>
    <t>Men, Not Sexually Active</t>
  </si>
  <si>
    <t>MSM</t>
  </si>
  <si>
    <t>Output parameter name</t>
  </si>
  <si>
    <t>Description</t>
  </si>
  <si>
    <t>Newly incident syphilis cases (entering Compartment 1)</t>
  </si>
  <si>
    <t>Rate of new incident syphilis cases, per person-year</t>
  </si>
  <si>
    <t>Population group</t>
  </si>
  <si>
    <t>Prevalence of Latent syphilis (Compartment 3)</t>
  </si>
  <si>
    <t>Prevalence of Primary+Secondary-stage syphilis, combined (Compartment 2)</t>
  </si>
  <si>
    <t>Prevalence of Recovered after treatment (Compartment 4)</t>
  </si>
  <si>
    <t>Prevalence of TPHA+ (Compartments 2,3,4,5 and 6)</t>
  </si>
  <si>
    <t>Prevalence of RPR+ TPHA+ dual positivity (Compartments 2,3,4 and 5)</t>
  </si>
  <si>
    <t>Number of persons screened by TPHA test</t>
  </si>
  <si>
    <t>Number of persons found TPHA+ during screening</t>
  </si>
  <si>
    <t>Number of persons screened by RPR test (regardless of whether this was or was not accompanied by TPHA as confirmatory test)</t>
  </si>
  <si>
    <t>Number of persons found RPR+ during screening (regardless of whether or not this was accompanied by TPHA positivity)</t>
  </si>
  <si>
    <t>Number of contacts of persons treated for symptomatic Primary+Secondary syphilis, traced and tested for syphilis</t>
  </si>
  <si>
    <t>Number of contacts of persons treated for symptomatic Primary+Secondary syphilis, diagnosed with Primary+Secondary syphilis after contact tracing, and treated</t>
  </si>
  <si>
    <t>Prevalence of Primary+Secondary-stage syphilis, among contacts of clinically treated Primary+Secondary-stage syphilis patients, i.e. the yield among contacts traced</t>
  </si>
  <si>
    <t>All women 15-49 years</t>
  </si>
  <si>
    <t>All men 15-49 years</t>
  </si>
  <si>
    <t>All women + men 15-49 years</t>
  </si>
  <si>
    <t>Low-risk women, i.e. those with 1 stable partner during the year</t>
  </si>
  <si>
    <t>Low-risk men, i.e. those with 1 stable partner during the year</t>
  </si>
  <si>
    <t>Medium-risk women, i.e. those with 1 or more  casual partners (and, for some a stable partner) during the year</t>
  </si>
  <si>
    <t>Medium-risk men, i.e. those with 1 or more  casual partners (and, for some a stable partner) during the year</t>
  </si>
  <si>
    <t>High-risk women, i.e. Female Sex Workers</t>
  </si>
  <si>
    <t>Women without any sexual partner during the year</t>
  </si>
  <si>
    <t>Men without any sexual partner during the year</t>
  </si>
  <si>
    <t>High-risk women, i.e. clients of Female Sex Workers</t>
  </si>
  <si>
    <t>Men who have sex with men during the year (some of whom may additionally have a stable heterosexual partner)</t>
  </si>
  <si>
    <t>Size (number of persons in) the population group</t>
  </si>
  <si>
    <t>Unit</t>
  </si>
  <si>
    <t>Number</t>
  </si>
  <si>
    <t>Per person-year</t>
  </si>
  <si>
    <t>Fraction of population group</t>
  </si>
  <si>
    <t>Women:</t>
  </si>
  <si>
    <t>Population</t>
  </si>
  <si>
    <t>Prevalence, RPR+ TPHA+</t>
  </si>
  <si>
    <t>Incidence/ 1000 person-years</t>
  </si>
  <si>
    <t>Incident cases</t>
  </si>
  <si>
    <t>Share in incidence</t>
  </si>
  <si>
    <t>Not sexually active</t>
  </si>
  <si>
    <t>Low-risk</t>
  </si>
  <si>
    <t>Medium-risk (casual partnerships)</t>
  </si>
  <si>
    <t>High-risk = FSW</t>
  </si>
  <si>
    <t>All Women</t>
  </si>
  <si>
    <t>Men:</t>
  </si>
  <si>
    <t>High-risk = FSW clients</t>
  </si>
  <si>
    <t>All Men</t>
  </si>
  <si>
    <t>All Women + Men</t>
  </si>
  <si>
    <t>Symptomatic primary/secondary cases treated</t>
  </si>
  <si>
    <t>Year:</t>
  </si>
  <si>
    <t>Share in population</t>
  </si>
  <si>
    <t>Check sum (not for user interface)</t>
  </si>
  <si>
    <t>Contacts traced</t>
  </si>
  <si>
    <t>Contacts traced and diagnosed with Primary/Secondary syphilis</t>
  </si>
  <si>
    <t>Prevalence of Primary/Secondary syphilis, among contacts traced</t>
  </si>
  <si>
    <t>Surveillance and survey data</t>
  </si>
  <si>
    <t>Surveillance/survey/study data, as available</t>
  </si>
  <si>
    <t>Program service delivery data</t>
  </si>
  <si>
    <t xml:space="preserve">Number of persons with symptomatic Primary+Secondary stage syphilis, clinically treated during this stage </t>
  </si>
  <si>
    <t>Program service delivery data / Case reports</t>
  </si>
  <si>
    <t>Program outcome data</t>
  </si>
  <si>
    <t>Calculated from above two outputs</t>
  </si>
  <si>
    <t>Condoms used</t>
  </si>
  <si>
    <t>Data that this output is fitted to:</t>
  </si>
  <si>
    <t>National Census / United National Population Division estimates &amp; projections</t>
  </si>
  <si>
    <t>Purpose of the model / tool:</t>
  </si>
  <si>
    <t xml:space="preserve">Syphilis-Goals is a compartmental model of syphilis transmission, epidemiology, control and elimination in adult populations. </t>
  </si>
  <si>
    <t>It is designed to inform scenario development and rational target setting for national and regional strategies for syphilis control and elimination.</t>
  </si>
  <si>
    <t>The model is pre-configured to represent a country, with inputs based on and outputs fitted to national surveillance, survey and program data</t>
  </si>
  <si>
    <t>by Avenir Health (Robert Glaubius, Eline Korenromp, Guy Mahiané, John Stover)</t>
  </si>
  <si>
    <t>Dr. Eline Korenromp, Avenir Health</t>
  </si>
  <si>
    <t>ekorenromp@avenirhealth.org</t>
  </si>
  <si>
    <t>Methods documentation &amp; sources:</t>
  </si>
  <si>
    <t>Papua New Guinea</t>
  </si>
  <si>
    <t>Last update of this OUTPUT FILE</t>
  </si>
  <si>
    <t>Legend to reading this OUTPUT FILE:</t>
  </si>
  <si>
    <t>Left-most sheet ResultsforPivot, and right-most sheet MixingMatrices, are the direct raw model output -- usable mainly for advanced users who wish to extract additional or more tailored results</t>
  </si>
  <si>
    <t>Syphilis-Goals model -- OUTPUT FILE, for users to view and analyze results</t>
  </si>
  <si>
    <t>Country of this example output file</t>
  </si>
  <si>
    <t>Indicator to Plot</t>
  </si>
  <si>
    <t xml:space="preserve">    Blank</t>
  </si>
  <si>
    <t>Blank</t>
  </si>
  <si>
    <t>First year on the chart</t>
  </si>
  <si>
    <t>Last year on the chart</t>
  </si>
  <si>
    <t>Population Group(s) to plot:</t>
  </si>
  <si>
    <t>Indicators, available to plot on chart:</t>
  </si>
  <si>
    <t>Population groups, available to plot on chart:</t>
  </si>
  <si>
    <t>Persons screened with:</t>
  </si>
  <si>
    <t>Persons screened positive with:</t>
  </si>
  <si>
    <t>Group name, for VLOOKUP/Indexing:</t>
  </si>
  <si>
    <t>Program cost</t>
  </si>
  <si>
    <t>Service delivery unit cost</t>
  </si>
  <si>
    <t>Intervention</t>
  </si>
  <si>
    <t>Screening with RPR</t>
  </si>
  <si>
    <t>Screening with TPHA only</t>
  </si>
  <si>
    <t>1 person screened</t>
  </si>
  <si>
    <t>Treatment of a person found positive on screening</t>
  </si>
  <si>
    <t>1 screen-positive person treated</t>
  </si>
  <si>
    <t>1 contact traced, diagnosed and treated</t>
  </si>
  <si>
    <t>Treatment of a contact traced &amp; found positive</t>
  </si>
  <si>
    <t>Contact tracing &amp; testing</t>
  </si>
  <si>
    <t>1 contact traced &amp; tested</t>
  </si>
  <si>
    <t>Comment</t>
  </si>
  <si>
    <t>1 person clinically tested &amp; treated</t>
  </si>
  <si>
    <t>Condom promotion and distribution</t>
  </si>
  <si>
    <t>1 condom distributed</t>
  </si>
  <si>
    <t>Total syphilis program</t>
  </si>
  <si>
    <t>Unit cost</t>
  </si>
  <si>
    <t>User to select YELLOW cells:</t>
  </si>
  <si>
    <t>Password to un-protect workbook</t>
  </si>
  <si>
    <t>SyphilisGoals</t>
  </si>
  <si>
    <t>Name in sheet 'Results for Pivot'</t>
  </si>
  <si>
    <t>Population Group(s) to plot -- User to select -- between 1 and 7 groups:</t>
  </si>
  <si>
    <t>User to select YELLOW cells</t>
  </si>
  <si>
    <t>All women</t>
  </si>
  <si>
    <t>All men</t>
  </si>
  <si>
    <t>All women and men</t>
  </si>
  <si>
    <t>Test &amp; Treat symptomatic Primary/Secondary patient</t>
  </si>
  <si>
    <t>Medium-risk</t>
  </si>
  <si>
    <t>High-risk = FSW &amp; clients</t>
  </si>
  <si>
    <t>Pulled from the corresponding INPUT file. User: please update to your relevant input file, by changing the XLS name in cells O11-O14)</t>
  </si>
  <si>
    <t>Prevalence, TPHA+</t>
  </si>
  <si>
    <t>Note to User: Screening with RPR can be, RPR alone, or RPR+TPHA as screening+confirmatory test</t>
  </si>
  <si>
    <t>Calendar year, for Summary+Cost-effectiveness table</t>
  </si>
  <si>
    <t>Notes</t>
  </si>
  <si>
    <t>The model has no compartment that is RPR+ yet TPHA-negative, hence the prevalence or yield of screening on an RPR-alone algorithm is the same as that for the RPR+TPHA-combined algorithm</t>
  </si>
  <si>
    <t>RPR denotes any non-treponemal test, e.g. RPR or VDRL</t>
  </si>
  <si>
    <t>All groups cover ages 15-49 years only</t>
  </si>
  <si>
    <t>Sheets/Tabs with their names (in the bottom menu bar) on GREEN background are the ones for viewing and analyzing by users</t>
  </si>
  <si>
    <t>User options for years and indicators to show on charts and tables, are indicated with yellow shade and bright-blue font</t>
  </si>
  <si>
    <t>This tool was developed at request of and with funding from the World Health Organization (WHO), Pan-American Health Organiatzion (PAHO/OPS), WHO Western Pacific regional office</t>
  </si>
  <si>
    <t>For further information, please contact:</t>
  </si>
  <si>
    <t>To display fewer than 7 groups, select the remaining Population Group names (cells K8-K13) as 'Blank'</t>
  </si>
  <si>
    <t>Prevalence of Incidentally cured from Latent syphilis (Compartment 5)</t>
  </si>
  <si>
    <t>Technical methods report, May 2020, by Avenir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</si>
</sst>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?_);_(@_)"/>
    <numFmt numFmtId="167" formatCode="_(&quot;$&quot;* #,##0_);_(&quot;$&quot;* \(#,##0\);_(&quot;$&quot;* &quot;-&quot;??_);_(@_)"/>
    <numFmt numFmtId="168" formatCode="_(* #,##0.0000_);_(* \(#,##0.0000\);_(* &quot;-&quot;??_);_(@_)"/>
  </numFmts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rgb="FF335AE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35AE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10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2" xfId="0" applyFont="1" applyBorder="1"/>
    <xf numFmtId="0" fontId="8" fillId="2" borderId="6" xfId="0" applyFont="1" applyFill="1" applyBorder="1"/>
    <xf numFmtId="0" fontId="8" fillId="2" borderId="2" xfId="0" applyFont="1" applyFill="1" applyBorder="1" applyAlignment="1">
      <alignment wrapText="1"/>
    </xf>
    <xf numFmtId="164" fontId="8" fillId="2" borderId="2" xfId="1" applyNumberFormat="1" applyFont="1" applyFill="1" applyBorder="1" applyAlignment="1">
      <alignment wrapText="1"/>
    </xf>
    <xf numFmtId="0" fontId="8" fillId="2" borderId="3" xfId="0" applyFont="1" applyFill="1" applyBorder="1" applyAlignment="1">
      <alignment horizontal="center" wrapText="1"/>
    </xf>
    <xf numFmtId="164" fontId="8" fillId="2" borderId="2" xfId="1" applyNumberFormat="1" applyFont="1" applyFill="1" applyBorder="1" applyAlignment="1">
      <alignment horizontal="center" wrapText="1"/>
    </xf>
    <xf numFmtId="0" fontId="7" fillId="2" borderId="4" xfId="0" applyFont="1" applyFill="1" applyBorder="1" applyAlignment="1">
      <alignment vertical="center"/>
    </xf>
    <xf numFmtId="164" fontId="7" fillId="2" borderId="0" xfId="1" applyNumberFormat="1" applyFont="1" applyFill="1"/>
    <xf numFmtId="9" fontId="7" fillId="2" borderId="0" xfId="2" applyFont="1" applyFill="1"/>
    <xf numFmtId="9" fontId="7" fillId="2" borderId="5" xfId="2" applyFont="1" applyFill="1" applyBorder="1" applyAlignment="1">
      <alignment vertical="center"/>
    </xf>
    <xf numFmtId="165" fontId="7" fillId="2" borderId="0" xfId="2" applyNumberFormat="1" applyFont="1" applyFill="1"/>
    <xf numFmtId="166" fontId="7" fillId="2" borderId="0" xfId="1" applyNumberFormat="1" applyFont="1" applyFill="1"/>
    <xf numFmtId="0" fontId="7" fillId="2" borderId="6" xfId="0" applyFont="1" applyFill="1" applyBorder="1" applyAlignment="1">
      <alignment vertical="center"/>
    </xf>
    <xf numFmtId="164" fontId="7" fillId="2" borderId="2" xfId="1" applyNumberFormat="1" applyFont="1" applyFill="1" applyBorder="1"/>
    <xf numFmtId="165" fontId="7" fillId="2" borderId="2" xfId="2" applyNumberFormat="1" applyFont="1" applyFill="1" applyBorder="1"/>
    <xf numFmtId="9" fontId="7" fillId="2" borderId="3" xfId="2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164" fontId="8" fillId="2" borderId="2" xfId="1" applyNumberFormat="1" applyFont="1" applyFill="1" applyBorder="1" applyAlignment="1">
      <alignment vertical="center"/>
    </xf>
    <xf numFmtId="9" fontId="8" fillId="2" borderId="2" xfId="2" applyFont="1" applyFill="1" applyBorder="1" applyAlignment="1">
      <alignment vertical="center"/>
    </xf>
    <xf numFmtId="165" fontId="8" fillId="2" borderId="2" xfId="2" applyNumberFormat="1" applyFont="1" applyFill="1" applyBorder="1"/>
    <xf numFmtId="166" fontId="8" fillId="2" borderId="2" xfId="1" applyNumberFormat="1" applyFont="1" applyFill="1" applyBorder="1" applyAlignment="1">
      <alignment vertical="center"/>
    </xf>
    <xf numFmtId="9" fontId="8" fillId="2" borderId="3" xfId="2" applyFont="1" applyFill="1" applyBorder="1" applyAlignment="1">
      <alignment vertical="center"/>
    </xf>
    <xf numFmtId="164" fontId="7" fillId="2" borderId="0" xfId="1" applyNumberFormat="1" applyFont="1" applyFill="1" applyAlignment="1">
      <alignment vertical="center"/>
    </xf>
    <xf numFmtId="9" fontId="7" fillId="2" borderId="0" xfId="2" applyFont="1" applyFill="1" applyAlignment="1">
      <alignment vertical="center"/>
    </xf>
    <xf numFmtId="0" fontId="8" fillId="2" borderId="4" xfId="0" applyFont="1" applyFill="1" applyBorder="1" applyAlignment="1">
      <alignment vertical="center"/>
    </xf>
    <xf numFmtId="9" fontId="7" fillId="2" borderId="2" xfId="2" applyFont="1" applyFill="1" applyBorder="1"/>
    <xf numFmtId="0" fontId="8" fillId="0" borderId="0" xfId="0" applyFont="1"/>
    <xf numFmtId="0" fontId="7" fillId="0" borderId="0" xfId="0" applyFont="1"/>
    <xf numFmtId="0" fontId="9" fillId="0" borderId="0" xfId="0" applyFont="1"/>
    <xf numFmtId="164" fontId="9" fillId="0" borderId="0" xfId="0" applyNumberFormat="1" applyFont="1"/>
    <xf numFmtId="0" fontId="10" fillId="0" borderId="0" xfId="0" applyFont="1"/>
    <xf numFmtId="0" fontId="11" fillId="0" borderId="0" xfId="3"/>
    <xf numFmtId="0" fontId="0" fillId="3" borderId="0" xfId="0" applyFill="1"/>
    <xf numFmtId="0" fontId="12" fillId="0" borderId="0" xfId="0" applyFont="1"/>
    <xf numFmtId="15" fontId="0" fillId="0" borderId="0" xfId="0" applyNumberFormat="1" applyAlignment="1">
      <alignment horizontal="left"/>
    </xf>
    <xf numFmtId="0" fontId="13" fillId="0" borderId="0" xfId="0" applyFont="1"/>
    <xf numFmtId="0" fontId="0" fillId="4" borderId="0" xfId="0" applyFill="1"/>
    <xf numFmtId="164" fontId="0" fillId="0" borderId="0" xfId="1" applyNumberFormat="1" applyFont="1"/>
    <xf numFmtId="0" fontId="16" fillId="0" borderId="0" xfId="0" applyFont="1"/>
    <xf numFmtId="0" fontId="8" fillId="2" borderId="2" xfId="0" applyFont="1" applyFill="1" applyBorder="1" applyAlignment="1">
      <alignment horizontal="center" wrapText="1"/>
    </xf>
    <xf numFmtId="164" fontId="7" fillId="2" borderId="4" xfId="1" applyNumberFormat="1" applyFont="1" applyFill="1" applyBorder="1"/>
    <xf numFmtId="0" fontId="7" fillId="0" borderId="4" xfId="0" applyFont="1" applyBorder="1"/>
    <xf numFmtId="164" fontId="7" fillId="2" borderId="6" xfId="1" applyNumberFormat="1" applyFont="1" applyFill="1" applyBorder="1"/>
    <xf numFmtId="164" fontId="8" fillId="2" borderId="6" xfId="1" applyNumberFormat="1" applyFont="1" applyFill="1" applyBorder="1" applyAlignment="1">
      <alignment vertical="center"/>
    </xf>
    <xf numFmtId="164" fontId="7" fillId="2" borderId="4" xfId="1" applyNumberFormat="1" applyFont="1" applyFill="1" applyBorder="1" applyAlignment="1">
      <alignment vertical="center"/>
    </xf>
    <xf numFmtId="0" fontId="6" fillId="0" borderId="2" xfId="0" applyFont="1" applyBorder="1"/>
    <xf numFmtId="0" fontId="5" fillId="0" borderId="2" xfId="0" applyFont="1" applyBorder="1"/>
    <xf numFmtId="167" fontId="8" fillId="0" borderId="0" xfId="4" applyNumberFormat="1" applyFont="1"/>
    <xf numFmtId="0" fontId="8" fillId="0" borderId="2" xfId="0" applyFont="1" applyBorder="1"/>
    <xf numFmtId="0" fontId="0" fillId="0" borderId="2" xfId="0" applyBorder="1"/>
    <xf numFmtId="0" fontId="6" fillId="0" borderId="2" xfId="0" applyFont="1" applyFill="1" applyBorder="1"/>
    <xf numFmtId="164" fontId="8" fillId="2" borderId="1" xfId="1" applyNumberFormat="1" applyFont="1" applyFill="1" applyBorder="1" applyAlignment="1">
      <alignment wrapText="1"/>
    </xf>
    <xf numFmtId="164" fontId="8" fillId="2" borderId="7" xfId="1" applyNumberFormat="1" applyFont="1" applyFill="1" applyBorder="1" applyAlignment="1">
      <alignment wrapText="1"/>
    </xf>
    <xf numFmtId="164" fontId="7" fillId="2" borderId="8" xfId="1" applyNumberFormat="1" applyFont="1" applyFill="1" applyBorder="1"/>
    <xf numFmtId="164" fontId="7" fillId="2" borderId="9" xfId="1" applyNumberFormat="1" applyFont="1" applyFill="1" applyBorder="1"/>
    <xf numFmtId="164" fontId="8" fillId="2" borderId="9" xfId="1" applyNumberFormat="1" applyFont="1" applyFill="1" applyBorder="1" applyAlignment="1">
      <alignment vertical="center"/>
    </xf>
    <xf numFmtId="164" fontId="7" fillId="2" borderId="8" xfId="1" applyNumberFormat="1" applyFont="1" applyFill="1" applyBorder="1" applyAlignment="1">
      <alignment vertical="center"/>
    </xf>
    <xf numFmtId="0" fontId="8" fillId="0" borderId="10" xfId="0" applyFont="1" applyBorder="1"/>
    <xf numFmtId="0" fontId="0" fillId="0" borderId="11" xfId="0" applyBorder="1"/>
    <xf numFmtId="0" fontId="7" fillId="0" borderId="11" xfId="0" applyFont="1" applyBorder="1"/>
    <xf numFmtId="0" fontId="8" fillId="0" borderId="6" xfId="0" applyFont="1" applyBorder="1"/>
    <xf numFmtId="0" fontId="8" fillId="0" borderId="3" xfId="0" applyFont="1" applyBorder="1"/>
    <xf numFmtId="0" fontId="0" fillId="0" borderId="0" xfId="0" applyBorder="1"/>
    <xf numFmtId="0" fontId="7" fillId="0" borderId="0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3" xfId="0" applyFont="1" applyBorder="1"/>
    <xf numFmtId="0" fontId="0" fillId="0" borderId="0" xfId="0" applyProtection="1">
      <protection locked="0"/>
    </xf>
    <xf numFmtId="0" fontId="12" fillId="0" borderId="0" xfId="0" applyFont="1" applyFill="1" applyProtection="1">
      <protection locked="0"/>
    </xf>
    <xf numFmtId="0" fontId="14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17" fillId="0" borderId="0" xfId="0" applyFont="1" applyProtection="1">
      <protection locked="0"/>
    </xf>
    <xf numFmtId="0" fontId="14" fillId="0" borderId="0" xfId="0" applyFont="1" applyProtection="1"/>
    <xf numFmtId="0" fontId="4" fillId="0" borderId="0" xfId="0" applyFont="1" applyProtection="1"/>
    <xf numFmtId="0" fontId="0" fillId="0" borderId="0" xfId="0" applyProtection="1"/>
    <xf numFmtId="0" fontId="4" fillId="5" borderId="0" xfId="0" applyFont="1" applyFill="1" applyProtection="1"/>
    <xf numFmtId="0" fontId="18" fillId="0" borderId="0" xfId="0" applyFont="1" applyProtection="1"/>
    <xf numFmtId="164" fontId="4" fillId="0" borderId="0" xfId="1" applyNumberFormat="1" applyFont="1" applyProtection="1"/>
    <xf numFmtId="0" fontId="13" fillId="0" borderId="0" xfId="0" applyFont="1" applyProtection="1">
      <protection locked="0"/>
    </xf>
    <xf numFmtId="0" fontId="19" fillId="4" borderId="2" xfId="0" applyFont="1" applyFill="1" applyBorder="1"/>
    <xf numFmtId="0" fontId="19" fillId="4" borderId="0" xfId="0" applyFont="1" applyFill="1" applyBorder="1"/>
    <xf numFmtId="0" fontId="19" fillId="0" borderId="0" xfId="0" applyFont="1" applyFill="1" applyProtection="1"/>
    <xf numFmtId="0" fontId="20" fillId="6" borderId="13" xfId="0" applyFont="1" applyFill="1" applyBorder="1"/>
    <xf numFmtId="0" fontId="20" fillId="6" borderId="14" xfId="0" applyFont="1" applyFill="1" applyBorder="1"/>
    <xf numFmtId="0" fontId="2" fillId="7" borderId="14" xfId="0" applyFont="1" applyFill="1" applyBorder="1"/>
    <xf numFmtId="0" fontId="2" fillId="0" borderId="14" xfId="0" applyFont="1" applyBorder="1"/>
    <xf numFmtId="44" fontId="19" fillId="4" borderId="0" xfId="4" applyFont="1" applyFill="1" applyBorder="1"/>
    <xf numFmtId="0" fontId="21" fillId="0" borderId="5" xfId="0" applyFont="1" applyBorder="1"/>
    <xf numFmtId="44" fontId="19" fillId="4" borderId="2" xfId="4" applyFont="1" applyFill="1" applyBorder="1"/>
    <xf numFmtId="0" fontId="0" fillId="0" borderId="12" xfId="0" applyBorder="1"/>
    <xf numFmtId="0" fontId="2" fillId="7" borderId="13" xfId="0" applyFont="1" applyFill="1" applyBorder="1"/>
    <xf numFmtId="10" fontId="0" fillId="0" borderId="0" xfId="2" applyNumberFormat="1" applyFont="1"/>
    <xf numFmtId="168" fontId="0" fillId="0" borderId="0" xfId="1" applyNumberFormat="1" applyFont="1"/>
    <xf numFmtId="0" fontId="9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7" fillId="4" borderId="0" xfId="0" applyFont="1" applyFill="1"/>
    <xf numFmtId="9" fontId="7" fillId="2" borderId="0" xfId="2" applyNumberFormat="1" applyFont="1" applyFill="1"/>
    <xf numFmtId="9" fontId="7" fillId="2" borderId="2" xfId="2" applyNumberFormat="1" applyFont="1" applyFill="1" applyBorder="1"/>
    <xf numFmtId="0" fontId="19" fillId="0" borderId="2" xfId="0" applyFont="1" applyFill="1" applyBorder="1" applyProtection="1"/>
    <xf numFmtId="0" fontId="7" fillId="4" borderId="0" xfId="0" applyFont="1" applyFill="1" applyAlignment="1"/>
    <xf numFmtId="0" fontId="19" fillId="4" borderId="0" xfId="0" applyFont="1" applyFill="1" applyBorder="1" applyAlignment="1">
      <alignment wrapText="1"/>
    </xf>
    <xf numFmtId="0" fontId="0" fillId="0" borderId="0" xfId="0" applyFont="1" applyProtection="1"/>
    <xf numFmtId="0" fontId="19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left"/>
    </xf>
    <xf numFmtId="0" fontId="1" fillId="0" borderId="13" xfId="0" applyFont="1" applyBorder="1"/>
  </cellXfs>
  <cellStyles count="5">
    <cellStyle name="Comma" xfId="1" builtinId="3"/>
    <cellStyle name="Currency" xfId="4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335A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89767545760607"/>
          <c:y val="2.7932354216549462E-2"/>
          <c:w val="0.46197043155032536"/>
          <c:h val="0.8016798325823421"/>
        </c:manualLayout>
      </c:layout>
      <c:lineChart>
        <c:grouping val="standard"/>
        <c:varyColors val="0"/>
        <c:ser>
          <c:idx val="2"/>
          <c:order val="0"/>
          <c:tx>
            <c:strRef>
              <c:f>ProjectionResults!$A$60</c:f>
              <c:strCache>
                <c:ptCount val="1"/>
                <c:pt idx="0">
                  <c:v>Women, Low Risk</c:v>
                </c:pt>
              </c:strCache>
            </c:strRef>
          </c:tx>
          <c:spPr>
            <a:ln w="28575" cap="rnd">
              <a:solidFill>
                <a:srgbClr val="E721CF"/>
              </a:solidFill>
              <a:round/>
            </a:ln>
            <a:effectLst/>
          </c:spPr>
          <c:marker>
            <c:symbol val="none"/>
          </c:marker>
          <c:cat>
            <c:numRef>
              <c:f>ProjectionResults!$C$1:$CE$1</c:f>
              <c:numCache>
                <c:formatCode>General</c:formatCode>
                <c:ptCount val="81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  <c:pt idx="46">
                  <c:v>2016</c:v>
                </c:pt>
                <c:pt idx="47">
                  <c:v>2017</c:v>
                </c:pt>
                <c:pt idx="48">
                  <c:v>2018</c:v>
                </c:pt>
                <c:pt idx="49">
                  <c:v>2019</c:v>
                </c:pt>
                <c:pt idx="50">
                  <c:v>2020</c:v>
                </c:pt>
                <c:pt idx="51">
                  <c:v>2021</c:v>
                </c:pt>
                <c:pt idx="52">
                  <c:v>2022</c:v>
                </c:pt>
                <c:pt idx="53">
                  <c:v>2023</c:v>
                </c:pt>
                <c:pt idx="54">
                  <c:v>2024</c:v>
                </c:pt>
                <c:pt idx="55">
                  <c:v>2025</c:v>
                </c:pt>
                <c:pt idx="56">
                  <c:v>2026</c:v>
                </c:pt>
                <c:pt idx="57">
                  <c:v>2027</c:v>
                </c:pt>
                <c:pt idx="58">
                  <c:v>2028</c:v>
                </c:pt>
                <c:pt idx="59">
                  <c:v>2029</c:v>
                </c:pt>
                <c:pt idx="60">
                  <c:v>2030</c:v>
                </c:pt>
                <c:pt idx="61">
                  <c:v>2031</c:v>
                </c:pt>
                <c:pt idx="62">
                  <c:v>2032</c:v>
                </c:pt>
                <c:pt idx="63">
                  <c:v>2033</c:v>
                </c:pt>
                <c:pt idx="64">
                  <c:v>2034</c:v>
                </c:pt>
                <c:pt idx="65">
                  <c:v>2035</c:v>
                </c:pt>
                <c:pt idx="66">
                  <c:v>2036</c:v>
                </c:pt>
                <c:pt idx="67">
                  <c:v>2037</c:v>
                </c:pt>
                <c:pt idx="68">
                  <c:v>2038</c:v>
                </c:pt>
                <c:pt idx="69">
                  <c:v>2039</c:v>
                </c:pt>
                <c:pt idx="70">
                  <c:v>2040</c:v>
                </c:pt>
                <c:pt idx="71">
                  <c:v>2041</c:v>
                </c:pt>
                <c:pt idx="72">
                  <c:v>2042</c:v>
                </c:pt>
                <c:pt idx="73">
                  <c:v>2043</c:v>
                </c:pt>
                <c:pt idx="74">
                  <c:v>2044</c:v>
                </c:pt>
                <c:pt idx="75">
                  <c:v>2045</c:v>
                </c:pt>
                <c:pt idx="76">
                  <c:v>2046</c:v>
                </c:pt>
                <c:pt idx="77">
                  <c:v>2047</c:v>
                </c:pt>
                <c:pt idx="78">
                  <c:v>2048</c:v>
                </c:pt>
                <c:pt idx="79">
                  <c:v>2049</c:v>
                </c:pt>
                <c:pt idx="80">
                  <c:v>2050</c:v>
                </c:pt>
              </c:numCache>
            </c:numRef>
          </c:cat>
          <c:val>
            <c:numRef>
              <c:f>ProjectionResults!$C$60:$CE$60</c:f>
              <c:numCache>
                <c:formatCode>General</c:formatCode>
                <c:ptCount val="81"/>
                <c:pt idx="0">
                  <c:v>1.49999999864935E-2</c:v>
                </c:pt>
                <c:pt idx="1">
                  <c:v>1.4914135092063401E-2</c:v>
                </c:pt>
                <c:pt idx="2">
                  <c:v>1.6304268297109601E-2</c:v>
                </c:pt>
                <c:pt idx="3">
                  <c:v>1.78604518599925E-2</c:v>
                </c:pt>
                <c:pt idx="4">
                  <c:v>1.94071568764029E-2</c:v>
                </c:pt>
                <c:pt idx="5">
                  <c:v>2.08754230735053E-2</c:v>
                </c:pt>
                <c:pt idx="6">
                  <c:v>2.2221076951438101E-2</c:v>
                </c:pt>
                <c:pt idx="7">
                  <c:v>2.3425686060318401E-2</c:v>
                </c:pt>
                <c:pt idx="8">
                  <c:v>2.4491329873789301E-2</c:v>
                </c:pt>
                <c:pt idx="9">
                  <c:v>2.5428430264852999E-2</c:v>
                </c:pt>
                <c:pt idx="10">
                  <c:v>2.6250292822851601E-2</c:v>
                </c:pt>
                <c:pt idx="11">
                  <c:v>2.6967926359320001E-2</c:v>
                </c:pt>
                <c:pt idx="12">
                  <c:v>2.7607183717306898E-2</c:v>
                </c:pt>
                <c:pt idx="13">
                  <c:v>2.8183942428979002E-2</c:v>
                </c:pt>
                <c:pt idx="14">
                  <c:v>2.8720212412809198E-2</c:v>
                </c:pt>
                <c:pt idx="15">
                  <c:v>2.9250921697873002E-2</c:v>
                </c:pt>
                <c:pt idx="16">
                  <c:v>2.9683736980434101E-2</c:v>
                </c:pt>
                <c:pt idx="17">
                  <c:v>3.0065101591521499E-2</c:v>
                </c:pt>
                <c:pt idx="18">
                  <c:v>3.0397462259998301E-2</c:v>
                </c:pt>
                <c:pt idx="19">
                  <c:v>3.0683118186524999E-2</c:v>
                </c:pt>
                <c:pt idx="20">
                  <c:v>3.0917670158576299E-2</c:v>
                </c:pt>
                <c:pt idx="21">
                  <c:v>3.1090841998733E-2</c:v>
                </c:pt>
                <c:pt idx="22">
                  <c:v>3.1201597905261499E-2</c:v>
                </c:pt>
                <c:pt idx="23">
                  <c:v>3.1255788014942901E-2</c:v>
                </c:pt>
                <c:pt idx="24">
                  <c:v>3.1233180758828999E-2</c:v>
                </c:pt>
                <c:pt idx="25">
                  <c:v>3.1083039325432299E-2</c:v>
                </c:pt>
                <c:pt idx="26">
                  <c:v>3.07923744718521E-2</c:v>
                </c:pt>
                <c:pt idx="27">
                  <c:v>3.0376307093673501E-2</c:v>
                </c:pt>
                <c:pt idx="28">
                  <c:v>2.9857104044182299E-2</c:v>
                </c:pt>
                <c:pt idx="29">
                  <c:v>2.9130136159785099E-2</c:v>
                </c:pt>
                <c:pt idx="30">
                  <c:v>2.8261632502248099E-2</c:v>
                </c:pt>
                <c:pt idx="31">
                  <c:v>2.7327419362913101E-2</c:v>
                </c:pt>
                <c:pt idx="32">
                  <c:v>2.6335316248607701E-2</c:v>
                </c:pt>
                <c:pt idx="33">
                  <c:v>2.5289036408092099E-2</c:v>
                </c:pt>
                <c:pt idx="34">
                  <c:v>2.4203625819250899E-2</c:v>
                </c:pt>
                <c:pt idx="35">
                  <c:v>2.3097947064785799E-2</c:v>
                </c:pt>
                <c:pt idx="36">
                  <c:v>2.18992832612133E-2</c:v>
                </c:pt>
                <c:pt idx="37">
                  <c:v>2.0576958559084101E-2</c:v>
                </c:pt>
                <c:pt idx="38">
                  <c:v>1.91653448071228E-2</c:v>
                </c:pt>
                <c:pt idx="39">
                  <c:v>1.7714304163580299E-2</c:v>
                </c:pt>
                <c:pt idx="40">
                  <c:v>1.62668467312552E-2</c:v>
                </c:pt>
                <c:pt idx="41">
                  <c:v>1.48575111511529E-2</c:v>
                </c:pt>
                <c:pt idx="42">
                  <c:v>1.3568777941184501E-2</c:v>
                </c:pt>
                <c:pt idx="43">
                  <c:v>1.23879927872155E-2</c:v>
                </c:pt>
                <c:pt idx="44">
                  <c:v>1.12913146311044E-2</c:v>
                </c:pt>
                <c:pt idx="45">
                  <c:v>1.03245794432439E-2</c:v>
                </c:pt>
                <c:pt idx="46">
                  <c:v>9.4664906546649795E-3</c:v>
                </c:pt>
                <c:pt idx="47">
                  <c:v>8.7242636103223303E-3</c:v>
                </c:pt>
                <c:pt idx="48">
                  <c:v>8.1042644611629897E-3</c:v>
                </c:pt>
                <c:pt idx="49">
                  <c:v>7.48870697644392E-3</c:v>
                </c:pt>
                <c:pt idx="50">
                  <c:v>6.9069160783780496E-3</c:v>
                </c:pt>
                <c:pt idx="51">
                  <c:v>6.4112106895129802E-3</c:v>
                </c:pt>
                <c:pt idx="52">
                  <c:v>5.9925890949397197E-3</c:v>
                </c:pt>
                <c:pt idx="53">
                  <c:v>5.6411728862469897E-3</c:v>
                </c:pt>
                <c:pt idx="54">
                  <c:v>5.3474538830612598E-3</c:v>
                </c:pt>
                <c:pt idx="55">
                  <c:v>5.10290269842399E-3</c:v>
                </c:pt>
                <c:pt idx="56">
                  <c:v>4.8998850962696299E-3</c:v>
                </c:pt>
                <c:pt idx="57">
                  <c:v>4.7318085623944302E-3</c:v>
                </c:pt>
                <c:pt idx="58">
                  <c:v>4.5929172195370398E-3</c:v>
                </c:pt>
                <c:pt idx="59">
                  <c:v>4.4782719648055304E-3</c:v>
                </c:pt>
                <c:pt idx="60">
                  <c:v>4.3837373591763904E-3</c:v>
                </c:pt>
                <c:pt idx="61">
                  <c:v>4.3058306041521902E-3</c:v>
                </c:pt>
                <c:pt idx="62">
                  <c:v>4.2416550216036004E-3</c:v>
                </c:pt>
                <c:pt idx="63">
                  <c:v>4.1888097922965798E-3</c:v>
                </c:pt>
                <c:pt idx="64">
                  <c:v>4.1452175419005302E-3</c:v>
                </c:pt>
                <c:pt idx="65">
                  <c:v>4.1090283040245796E-3</c:v>
                </c:pt>
                <c:pt idx="66">
                  <c:v>4.0789279480597396E-3</c:v>
                </c:pt>
                <c:pt idx="67">
                  <c:v>4.0540293591225501E-3</c:v>
                </c:pt>
                <c:pt idx="68">
                  <c:v>4.03378887140474E-3</c:v>
                </c:pt>
                <c:pt idx="69">
                  <c:v>4.01771017204469E-3</c:v>
                </c:pt>
                <c:pt idx="70">
                  <c:v>4.0052199189170804E-3</c:v>
                </c:pt>
                <c:pt idx="71">
                  <c:v>3.9959565610007096E-3</c:v>
                </c:pt>
                <c:pt idx="72">
                  <c:v>3.9897452944024896E-3</c:v>
                </c:pt>
                <c:pt idx="73">
                  <c:v>3.9864912428435499E-3</c:v>
                </c:pt>
                <c:pt idx="74">
                  <c:v>3.9861164594484503E-3</c:v>
                </c:pt>
                <c:pt idx="75">
                  <c:v>3.9884622423021097E-3</c:v>
                </c:pt>
                <c:pt idx="76">
                  <c:v>3.9933418874564504E-3</c:v>
                </c:pt>
                <c:pt idx="77">
                  <c:v>4.0005360766668897E-3</c:v>
                </c:pt>
                <c:pt idx="78">
                  <c:v>4.0097818294877203E-3</c:v>
                </c:pt>
                <c:pt idx="79">
                  <c:v>4.02065884384834E-3</c:v>
                </c:pt>
                <c:pt idx="80">
                  <c:v>4.0327940295632799E-3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48-4AB3-974C-5AE4AD9E3A4A}"/>
            </c:ext>
          </c:extLst>
        </c:ser>
        <c:ser>
          <c:idx val="0"/>
          <c:order val="1"/>
          <c:tx>
            <c:strRef>
              <c:f>ProjectionResults!$A$128</c:f>
              <c:strCache>
                <c:ptCount val="1"/>
                <c:pt idx="0">
                  <c:v>Men, Low Risk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ProjectionResults!$C$128:$CE$128</c:f>
              <c:numCache>
                <c:formatCode>General</c:formatCode>
                <c:ptCount val="81"/>
                <c:pt idx="0">
                  <c:v>1.1999999996709299E-2</c:v>
                </c:pt>
                <c:pt idx="1">
                  <c:v>1.1077239041699299E-2</c:v>
                </c:pt>
                <c:pt idx="2">
                  <c:v>1.1396071278299801E-2</c:v>
                </c:pt>
                <c:pt idx="3">
                  <c:v>1.1859058033138799E-2</c:v>
                </c:pt>
                <c:pt idx="4">
                  <c:v>1.23361833515336E-2</c:v>
                </c:pt>
                <c:pt idx="5">
                  <c:v>1.2803995542400699E-2</c:v>
                </c:pt>
                <c:pt idx="6">
                  <c:v>1.3247835836639899E-2</c:v>
                </c:pt>
                <c:pt idx="7">
                  <c:v>1.36588952763129E-2</c:v>
                </c:pt>
                <c:pt idx="8">
                  <c:v>1.4034693666573899E-2</c:v>
                </c:pt>
                <c:pt idx="9">
                  <c:v>1.43759113773068E-2</c:v>
                </c:pt>
                <c:pt idx="10">
                  <c:v>1.4684523090646299E-2</c:v>
                </c:pt>
                <c:pt idx="11">
                  <c:v>1.49608265631211E-2</c:v>
                </c:pt>
                <c:pt idx="12">
                  <c:v>1.52132320374289E-2</c:v>
                </c:pt>
                <c:pt idx="13">
                  <c:v>1.5445143072583E-2</c:v>
                </c:pt>
                <c:pt idx="14">
                  <c:v>1.5665846743773498E-2</c:v>
                </c:pt>
                <c:pt idx="15">
                  <c:v>1.5898167845378602E-2</c:v>
                </c:pt>
                <c:pt idx="16">
                  <c:v>1.60797088722749E-2</c:v>
                </c:pt>
                <c:pt idx="17">
                  <c:v>1.6238747056896E-2</c:v>
                </c:pt>
                <c:pt idx="18">
                  <c:v>1.6375373226608401E-2</c:v>
                </c:pt>
                <c:pt idx="19">
                  <c:v>1.64902106494768E-2</c:v>
                </c:pt>
                <c:pt idx="20">
                  <c:v>1.65838762748849E-2</c:v>
                </c:pt>
                <c:pt idx="21">
                  <c:v>1.66539603560657E-2</c:v>
                </c:pt>
                <c:pt idx="22">
                  <c:v>1.6699069309799801E-2</c:v>
                </c:pt>
                <c:pt idx="23">
                  <c:v>1.67198140731258E-2</c:v>
                </c:pt>
                <c:pt idx="24">
                  <c:v>1.6713417311659099E-2</c:v>
                </c:pt>
                <c:pt idx="25">
                  <c:v>1.6662994617226499E-2</c:v>
                </c:pt>
                <c:pt idx="26">
                  <c:v>1.6558161567062999E-2</c:v>
                </c:pt>
                <c:pt idx="27">
                  <c:v>1.6400319744136201E-2</c:v>
                </c:pt>
                <c:pt idx="28">
                  <c:v>1.61967618951777E-2</c:v>
                </c:pt>
                <c:pt idx="29">
                  <c:v>1.5950848251380701E-2</c:v>
                </c:pt>
                <c:pt idx="30">
                  <c:v>1.56648586818697E-2</c:v>
                </c:pt>
                <c:pt idx="31">
                  <c:v>1.5337435267185499E-2</c:v>
                </c:pt>
                <c:pt idx="32">
                  <c:v>1.4965116205354E-2</c:v>
                </c:pt>
                <c:pt idx="33">
                  <c:v>1.4545747380414999E-2</c:v>
                </c:pt>
                <c:pt idx="34">
                  <c:v>1.40847679997695E-2</c:v>
                </c:pt>
                <c:pt idx="35">
                  <c:v>1.3592406094829E-2</c:v>
                </c:pt>
                <c:pt idx="36">
                  <c:v>1.30782757359561E-2</c:v>
                </c:pt>
                <c:pt idx="37">
                  <c:v>1.25487327575455E-2</c:v>
                </c:pt>
                <c:pt idx="38">
                  <c:v>1.2010515756467201E-2</c:v>
                </c:pt>
                <c:pt idx="39">
                  <c:v>1.14734361074056E-2</c:v>
                </c:pt>
                <c:pt idx="40">
                  <c:v>1.0946214408854399E-2</c:v>
                </c:pt>
                <c:pt idx="41">
                  <c:v>1.04355971310171E-2</c:v>
                </c:pt>
                <c:pt idx="42">
                  <c:v>9.9479229286473306E-3</c:v>
                </c:pt>
                <c:pt idx="43">
                  <c:v>9.4870788385805396E-3</c:v>
                </c:pt>
                <c:pt idx="44">
                  <c:v>9.0552590055102706E-3</c:v>
                </c:pt>
                <c:pt idx="45">
                  <c:v>8.6555134742557598E-3</c:v>
                </c:pt>
                <c:pt idx="46">
                  <c:v>8.2887866866541392E-3</c:v>
                </c:pt>
                <c:pt idx="47">
                  <c:v>7.9547408377981608E-3</c:v>
                </c:pt>
                <c:pt idx="48">
                  <c:v>7.65263843616337E-3</c:v>
                </c:pt>
                <c:pt idx="49">
                  <c:v>7.3439160898802203E-3</c:v>
                </c:pt>
                <c:pt idx="50">
                  <c:v>7.02999012172405E-3</c:v>
                </c:pt>
                <c:pt idx="51">
                  <c:v>6.7377586355157303E-3</c:v>
                </c:pt>
                <c:pt idx="52">
                  <c:v>6.4658904427042198E-3</c:v>
                </c:pt>
                <c:pt idx="53">
                  <c:v>6.2150308996587996E-3</c:v>
                </c:pt>
                <c:pt idx="54">
                  <c:v>5.9850400726397298E-3</c:v>
                </c:pt>
                <c:pt idx="55">
                  <c:v>5.7753047923158902E-3</c:v>
                </c:pt>
                <c:pt idx="56">
                  <c:v>5.58477712122828E-3</c:v>
                </c:pt>
                <c:pt idx="57">
                  <c:v>5.4123097821647901E-3</c:v>
                </c:pt>
                <c:pt idx="58">
                  <c:v>5.2565731232215203E-3</c:v>
                </c:pt>
                <c:pt idx="59">
                  <c:v>5.11616877622636E-3</c:v>
                </c:pt>
                <c:pt idx="60">
                  <c:v>4.9897751750182396E-3</c:v>
                </c:pt>
                <c:pt idx="61">
                  <c:v>4.8761129254789697E-3</c:v>
                </c:pt>
                <c:pt idx="62">
                  <c:v>4.7739961273733297E-3</c:v>
                </c:pt>
                <c:pt idx="63">
                  <c:v>4.6823277294117602E-3</c:v>
                </c:pt>
                <c:pt idx="64">
                  <c:v>4.60001774741268E-3</c:v>
                </c:pt>
                <c:pt idx="65">
                  <c:v>4.5259379573192099E-3</c:v>
                </c:pt>
                <c:pt idx="66">
                  <c:v>4.4593115269827999E-3</c:v>
                </c:pt>
                <c:pt idx="67">
                  <c:v>4.3996269961843401E-3</c:v>
                </c:pt>
                <c:pt idx="68">
                  <c:v>4.3465983027633102E-3</c:v>
                </c:pt>
                <c:pt idx="69">
                  <c:v>4.2998836455797503E-3</c:v>
                </c:pt>
                <c:pt idx="70">
                  <c:v>4.2589697624700502E-3</c:v>
                </c:pt>
                <c:pt idx="71">
                  <c:v>4.2234983796424798E-3</c:v>
                </c:pt>
                <c:pt idx="72">
                  <c:v>4.1932504047562996E-3</c:v>
                </c:pt>
                <c:pt idx="73">
                  <c:v>4.1680509109018197E-3</c:v>
                </c:pt>
                <c:pt idx="74">
                  <c:v>4.1477269701905798E-3</c:v>
                </c:pt>
                <c:pt idx="75">
                  <c:v>4.1320191197923998E-3</c:v>
                </c:pt>
                <c:pt idx="76">
                  <c:v>4.1206466519266103E-3</c:v>
                </c:pt>
                <c:pt idx="77">
                  <c:v>4.11329879997016E-3</c:v>
                </c:pt>
                <c:pt idx="78">
                  <c:v>4.1096357684954803E-3</c:v>
                </c:pt>
                <c:pt idx="79">
                  <c:v>4.1091629187247998E-3</c:v>
                </c:pt>
                <c:pt idx="80">
                  <c:v>4.1114115625085004E-3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148-4AB3-974C-5AE4AD9E3A4A}"/>
            </c:ext>
          </c:extLst>
        </c:ser>
        <c:ser>
          <c:idx val="1"/>
          <c:order val="2"/>
          <c:tx>
            <c:strRef>
              <c:f>ProjectionResults!$A$77</c:f>
              <c:strCache>
                <c:ptCount val="1"/>
                <c:pt idx="0">
                  <c:v>Women, Medium Risk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ProjectionResults!$C$77:$CE$77</c:f>
              <c:numCache>
                <c:formatCode>General</c:formatCode>
                <c:ptCount val="81"/>
                <c:pt idx="0">
                  <c:v>0.100000000055823</c:v>
                </c:pt>
                <c:pt idx="1">
                  <c:v>9.2255259344658794E-2</c:v>
                </c:pt>
                <c:pt idx="2">
                  <c:v>9.2639265032165005E-2</c:v>
                </c:pt>
                <c:pt idx="3">
                  <c:v>9.3748386334807796E-2</c:v>
                </c:pt>
                <c:pt idx="4">
                  <c:v>9.4831928203062701E-2</c:v>
                </c:pt>
                <c:pt idx="5">
                  <c:v>9.5938485566783194E-2</c:v>
                </c:pt>
                <c:pt idx="6">
                  <c:v>9.7145613538967196E-2</c:v>
                </c:pt>
                <c:pt idx="7">
                  <c:v>9.8482012654371398E-2</c:v>
                </c:pt>
                <c:pt idx="8">
                  <c:v>9.9934781371494405E-2</c:v>
                </c:pt>
                <c:pt idx="9">
                  <c:v>0.101456604061466</c:v>
                </c:pt>
                <c:pt idx="10">
                  <c:v>0.102989450942095</c:v>
                </c:pt>
                <c:pt idx="11">
                  <c:v>0.10447014607605</c:v>
                </c:pt>
                <c:pt idx="12">
                  <c:v>0.105908202661565</c:v>
                </c:pt>
                <c:pt idx="13">
                  <c:v>0.10729483238925799</c:v>
                </c:pt>
                <c:pt idx="14">
                  <c:v>0.108664283435057</c:v>
                </c:pt>
                <c:pt idx="15">
                  <c:v>0.110116358274784</c:v>
                </c:pt>
                <c:pt idx="16">
                  <c:v>0.111286900617398</c:v>
                </c:pt>
                <c:pt idx="17">
                  <c:v>0.112327055902192</c:v>
                </c:pt>
                <c:pt idx="18">
                  <c:v>0.11322392562014399</c:v>
                </c:pt>
                <c:pt idx="19">
                  <c:v>0.113968541823599</c:v>
                </c:pt>
                <c:pt idx="20">
                  <c:v>0.11456103913118799</c:v>
                </c:pt>
                <c:pt idx="21">
                  <c:v>0.11501375098984799</c:v>
                </c:pt>
                <c:pt idx="22">
                  <c:v>0.11534157092681301</c:v>
                </c:pt>
                <c:pt idx="23">
                  <c:v>0.115560596642967</c:v>
                </c:pt>
                <c:pt idx="24">
                  <c:v>0.115688896961951</c:v>
                </c:pt>
                <c:pt idx="25">
                  <c:v>0.11573708206229499</c:v>
                </c:pt>
                <c:pt idx="26">
                  <c:v>0.115698830288575</c:v>
                </c:pt>
                <c:pt idx="27">
                  <c:v>0.115550806652344</c:v>
                </c:pt>
                <c:pt idx="28">
                  <c:v>0.11526431058223199</c:v>
                </c:pt>
                <c:pt idx="29">
                  <c:v>0.114308101060728</c:v>
                </c:pt>
                <c:pt idx="30">
                  <c:v>0.11281907107345</c:v>
                </c:pt>
                <c:pt idx="31">
                  <c:v>0.111016254029354</c:v>
                </c:pt>
                <c:pt idx="32">
                  <c:v>0.10889564386672899</c:v>
                </c:pt>
                <c:pt idx="33">
                  <c:v>0.106440905394884</c:v>
                </c:pt>
                <c:pt idx="34">
                  <c:v>0.103670121219839</c:v>
                </c:pt>
                <c:pt idx="35">
                  <c:v>0.100644842383371</c:v>
                </c:pt>
                <c:pt idx="36">
                  <c:v>9.7028947756668399E-2</c:v>
                </c:pt>
                <c:pt idx="37">
                  <c:v>9.2682258454434605E-2</c:v>
                </c:pt>
                <c:pt idx="38">
                  <c:v>8.7746464985471603E-2</c:v>
                </c:pt>
                <c:pt idx="39">
                  <c:v>8.2409766628998807E-2</c:v>
                </c:pt>
                <c:pt idx="40">
                  <c:v>7.6852418378435094E-2</c:v>
                </c:pt>
                <c:pt idx="41">
                  <c:v>7.1234688339358296E-2</c:v>
                </c:pt>
                <c:pt idx="42">
                  <c:v>6.5964325901217299E-2</c:v>
                </c:pt>
                <c:pt idx="43">
                  <c:v>6.1001384668556299E-2</c:v>
                </c:pt>
                <c:pt idx="44">
                  <c:v>5.6256155615929899E-2</c:v>
                </c:pt>
                <c:pt idx="45">
                  <c:v>5.1984884786496002E-2</c:v>
                </c:pt>
                <c:pt idx="46">
                  <c:v>4.81091154846107E-2</c:v>
                </c:pt>
                <c:pt idx="47">
                  <c:v>4.46951125926114E-2</c:v>
                </c:pt>
                <c:pt idx="48">
                  <c:v>4.1801501332559401E-2</c:v>
                </c:pt>
                <c:pt idx="49">
                  <c:v>3.8262799044338103E-2</c:v>
                </c:pt>
                <c:pt idx="50">
                  <c:v>3.4704425915980698E-2</c:v>
                </c:pt>
                <c:pt idx="51">
                  <c:v>3.1687359736436597E-2</c:v>
                </c:pt>
                <c:pt idx="52">
                  <c:v>2.9160280380325001E-2</c:v>
                </c:pt>
                <c:pt idx="53">
                  <c:v>2.7051187426912902E-2</c:v>
                </c:pt>
                <c:pt idx="54">
                  <c:v>2.5293583988852699E-2</c:v>
                </c:pt>
                <c:pt idx="55">
                  <c:v>2.3830145796549199E-2</c:v>
                </c:pt>
                <c:pt idx="56">
                  <c:v>2.2611612855588301E-2</c:v>
                </c:pt>
                <c:pt idx="57">
                  <c:v>2.1596726395473699E-2</c:v>
                </c:pt>
                <c:pt idx="58">
                  <c:v>2.0750609563635E-2</c:v>
                </c:pt>
                <c:pt idx="59">
                  <c:v>2.00441182195287E-2</c:v>
                </c:pt>
                <c:pt idx="60">
                  <c:v>1.94533045270774E-2</c:v>
                </c:pt>
                <c:pt idx="61">
                  <c:v>1.89583531240765E-2</c:v>
                </c:pt>
                <c:pt idx="62">
                  <c:v>1.8542984350463001E-2</c:v>
                </c:pt>
                <c:pt idx="63">
                  <c:v>1.8193820709257898E-2</c:v>
                </c:pt>
                <c:pt idx="64">
                  <c:v>1.7899459203773501E-2</c:v>
                </c:pt>
                <c:pt idx="65">
                  <c:v>1.7649928367319299E-2</c:v>
                </c:pt>
                <c:pt idx="66">
                  <c:v>1.7437906032374301E-2</c:v>
                </c:pt>
                <c:pt idx="67">
                  <c:v>1.7258151930845098E-2</c:v>
                </c:pt>
                <c:pt idx="68">
                  <c:v>1.7107088954209499E-2</c:v>
                </c:pt>
                <c:pt idx="69">
                  <c:v>1.6981513770264502E-2</c:v>
                </c:pt>
                <c:pt idx="70">
                  <c:v>1.68780586204548E-2</c:v>
                </c:pt>
                <c:pt idx="71">
                  <c:v>1.6794391119169801E-2</c:v>
                </c:pt>
                <c:pt idx="72">
                  <c:v>1.6729081799483899E-2</c:v>
                </c:pt>
                <c:pt idx="73">
                  <c:v>1.66811391613126E-2</c:v>
                </c:pt>
                <c:pt idx="74">
                  <c:v>1.6649737032452198E-2</c:v>
                </c:pt>
                <c:pt idx="75">
                  <c:v>1.66337997204219E-2</c:v>
                </c:pt>
                <c:pt idx="76">
                  <c:v>1.6632213576398401E-2</c:v>
                </c:pt>
                <c:pt idx="77">
                  <c:v>1.6643795469205799E-2</c:v>
                </c:pt>
                <c:pt idx="78">
                  <c:v>1.6667234346892199E-2</c:v>
                </c:pt>
                <c:pt idx="79">
                  <c:v>1.6700605903310201E-2</c:v>
                </c:pt>
                <c:pt idx="80">
                  <c:v>1.67422048768722E-2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148-4AB3-974C-5AE4AD9E3A4A}"/>
            </c:ext>
          </c:extLst>
        </c:ser>
        <c:ser>
          <c:idx val="3"/>
          <c:order val="3"/>
          <c:tx>
            <c:strRef>
              <c:f>ProjectionResults!$A$144</c:f>
              <c:strCache>
                <c:ptCount val="1"/>
                <c:pt idx="0">
                  <c:v>Men, Medium Risk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ProjectionResults!$CE$44</c:f>
              <c:numCache>
                <c:formatCode>General</c:formatCode>
                <c:ptCount val="1"/>
                <c:pt idx="0">
                  <c:v>477517.132020269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148-4AB3-974C-5AE4AD9E3A4A}"/>
            </c:ext>
          </c:extLst>
        </c:ser>
        <c:ser>
          <c:idx val="4"/>
          <c:order val="4"/>
          <c:tx>
            <c:strRef>
              <c:f>ProjectionResults!$A$145</c:f>
              <c:strCache>
                <c:ptCount val="1"/>
                <c:pt idx="0">
                  <c:v>Men, Medium Risk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ProjectionResults!$C$145:$CE$145</c:f>
              <c:numCache>
                <c:formatCode>General</c:formatCode>
                <c:ptCount val="81"/>
                <c:pt idx="0">
                  <c:v>8.0000000000829394E-2</c:v>
                </c:pt>
                <c:pt idx="1">
                  <c:v>7.3009445880453203E-2</c:v>
                </c:pt>
                <c:pt idx="2">
                  <c:v>7.1944021356604701E-2</c:v>
                </c:pt>
                <c:pt idx="3">
                  <c:v>7.1660566464874301E-2</c:v>
                </c:pt>
                <c:pt idx="4">
                  <c:v>7.1638060391024494E-2</c:v>
                </c:pt>
                <c:pt idx="5">
                  <c:v>7.1863278930299396E-2</c:v>
                </c:pt>
                <c:pt idx="6">
                  <c:v>7.2339885246289495E-2</c:v>
                </c:pt>
                <c:pt idx="7">
                  <c:v>7.30452714801995E-2</c:v>
                </c:pt>
                <c:pt idx="8">
                  <c:v>7.3935644606308595E-2</c:v>
                </c:pt>
                <c:pt idx="9">
                  <c:v>7.4951290006726207E-2</c:v>
                </c:pt>
                <c:pt idx="10">
                  <c:v>7.6029066774318393E-2</c:v>
                </c:pt>
                <c:pt idx="11">
                  <c:v>7.7101677212651903E-2</c:v>
                </c:pt>
                <c:pt idx="12">
                  <c:v>7.8154841894267205E-2</c:v>
                </c:pt>
                <c:pt idx="13">
                  <c:v>7.9162441773188999E-2</c:v>
                </c:pt>
                <c:pt idx="14">
                  <c:v>8.0141672323075994E-2</c:v>
                </c:pt>
                <c:pt idx="15">
                  <c:v>8.1188601203973407E-2</c:v>
                </c:pt>
                <c:pt idx="16">
                  <c:v>8.1977002687553202E-2</c:v>
                </c:pt>
                <c:pt idx="17">
                  <c:v>8.2644343050678207E-2</c:v>
                </c:pt>
                <c:pt idx="18">
                  <c:v>8.3184444096051399E-2</c:v>
                </c:pt>
                <c:pt idx="19">
                  <c:v>8.3596350412620798E-2</c:v>
                </c:pt>
                <c:pt idx="20">
                  <c:v>8.3888223995034303E-2</c:v>
                </c:pt>
                <c:pt idx="21">
                  <c:v>8.4073356002571903E-2</c:v>
                </c:pt>
                <c:pt idx="22">
                  <c:v>8.4163233247973299E-2</c:v>
                </c:pt>
                <c:pt idx="23">
                  <c:v>8.4166434253553593E-2</c:v>
                </c:pt>
                <c:pt idx="24">
                  <c:v>8.4091340804788001E-2</c:v>
                </c:pt>
                <c:pt idx="25">
                  <c:v>8.3939746766066803E-2</c:v>
                </c:pt>
                <c:pt idx="26">
                  <c:v>8.3702496185174405E-2</c:v>
                </c:pt>
                <c:pt idx="27">
                  <c:v>8.3356489868248299E-2</c:v>
                </c:pt>
                <c:pt idx="28">
                  <c:v>8.2870458724858195E-2</c:v>
                </c:pt>
                <c:pt idx="29">
                  <c:v>8.2169327719731802E-2</c:v>
                </c:pt>
                <c:pt idx="30">
                  <c:v>8.1186410889594093E-2</c:v>
                </c:pt>
                <c:pt idx="31">
                  <c:v>7.9877285749580695E-2</c:v>
                </c:pt>
                <c:pt idx="32">
                  <c:v>7.82249833123142E-2</c:v>
                </c:pt>
                <c:pt idx="33">
                  <c:v>7.6241018806080196E-2</c:v>
                </c:pt>
                <c:pt idx="34">
                  <c:v>7.3970274565263006E-2</c:v>
                </c:pt>
                <c:pt idx="35">
                  <c:v>7.1487085424251404E-2</c:v>
                </c:pt>
                <c:pt idx="36">
                  <c:v>6.8852717442550407E-2</c:v>
                </c:pt>
                <c:pt idx="37">
                  <c:v>6.6112705003771394E-2</c:v>
                </c:pt>
                <c:pt idx="38">
                  <c:v>6.3317914716132198E-2</c:v>
                </c:pt>
                <c:pt idx="39">
                  <c:v>6.0522018283195901E-2</c:v>
                </c:pt>
                <c:pt idx="40">
                  <c:v>5.7771182582102301E-2</c:v>
                </c:pt>
                <c:pt idx="41">
                  <c:v>5.5103228170291903E-2</c:v>
                </c:pt>
                <c:pt idx="42">
                  <c:v>5.2559382590965098E-2</c:v>
                </c:pt>
                <c:pt idx="43">
                  <c:v>5.0163948256546499E-2</c:v>
                </c:pt>
                <c:pt idx="44">
                  <c:v>4.7928332561935197E-2</c:v>
                </c:pt>
                <c:pt idx="45">
                  <c:v>4.58733029542941E-2</c:v>
                </c:pt>
                <c:pt idx="46">
                  <c:v>4.40047820183605E-2</c:v>
                </c:pt>
                <c:pt idx="47">
                  <c:v>4.2322324724801401E-2</c:v>
                </c:pt>
                <c:pt idx="48">
                  <c:v>4.0824820513289797E-2</c:v>
                </c:pt>
                <c:pt idx="49">
                  <c:v>3.85075916254446E-2</c:v>
                </c:pt>
                <c:pt idx="50">
                  <c:v>3.5873475309792201E-2</c:v>
                </c:pt>
                <c:pt idx="51">
                  <c:v>3.34850521245669E-2</c:v>
                </c:pt>
                <c:pt idx="52">
                  <c:v>3.1357974273863699E-2</c:v>
                </c:pt>
                <c:pt idx="53">
                  <c:v>2.9481382143492E-2</c:v>
                </c:pt>
                <c:pt idx="54">
                  <c:v>2.7836421272927299E-2</c:v>
                </c:pt>
                <c:pt idx="55">
                  <c:v>2.6401935748826998E-2</c:v>
                </c:pt>
                <c:pt idx="56">
                  <c:v>2.5155795638757601E-2</c:v>
                </c:pt>
                <c:pt idx="57">
                  <c:v>2.4076941542847102E-2</c:v>
                </c:pt>
                <c:pt idx="58">
                  <c:v>2.31452088466511E-2</c:v>
                </c:pt>
                <c:pt idx="59">
                  <c:v>2.2341889076213099E-2</c:v>
                </c:pt>
                <c:pt idx="60">
                  <c:v>2.1650302215134701E-2</c:v>
                </c:pt>
                <c:pt idx="61">
                  <c:v>2.1055515166441201E-2</c:v>
                </c:pt>
                <c:pt idx="62">
                  <c:v>2.0544413385557899E-2</c:v>
                </c:pt>
                <c:pt idx="63">
                  <c:v>2.0105520861964502E-2</c:v>
                </c:pt>
                <c:pt idx="64">
                  <c:v>1.9728490398320999E-2</c:v>
                </c:pt>
                <c:pt idx="65">
                  <c:v>1.9403763118802601E-2</c:v>
                </c:pt>
                <c:pt idx="66">
                  <c:v>1.9124102917403501E-2</c:v>
                </c:pt>
                <c:pt idx="67">
                  <c:v>1.88841059189148E-2</c:v>
                </c:pt>
                <c:pt idx="68">
                  <c:v>1.8679927363841699E-2</c:v>
                </c:pt>
                <c:pt idx="69">
                  <c:v>1.8507985735194299E-2</c:v>
                </c:pt>
                <c:pt idx="70">
                  <c:v>1.8364385790521801E-2</c:v>
                </c:pt>
                <c:pt idx="71">
                  <c:v>1.8246255324267099E-2</c:v>
                </c:pt>
                <c:pt idx="72">
                  <c:v>1.8151621678837802E-2</c:v>
                </c:pt>
                <c:pt idx="73">
                  <c:v>1.8078952677582201E-2</c:v>
                </c:pt>
                <c:pt idx="74">
                  <c:v>1.8026928959076201E-2</c:v>
                </c:pt>
                <c:pt idx="75">
                  <c:v>1.7994018542919901E-2</c:v>
                </c:pt>
                <c:pt idx="76">
                  <c:v>1.7978724100696002E-2</c:v>
                </c:pt>
                <c:pt idx="77">
                  <c:v>1.79795156049791E-2</c:v>
                </c:pt>
                <c:pt idx="78">
                  <c:v>1.79948089511653E-2</c:v>
                </c:pt>
                <c:pt idx="79">
                  <c:v>1.80223944024448E-2</c:v>
                </c:pt>
                <c:pt idx="80">
                  <c:v>1.8060216082705399E-2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148-4AB3-974C-5AE4AD9E3A4A}"/>
            </c:ext>
          </c:extLst>
        </c:ser>
        <c:ser>
          <c:idx val="5"/>
          <c:order val="5"/>
          <c:tx>
            <c:strRef>
              <c:f>ProjectionResults!$A$94</c:f>
              <c:strCache>
                <c:ptCount val="1"/>
                <c:pt idx="0">
                  <c:v>Women, High Risk (FSW)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ProjectionResults!$C$94:$CE$94</c:f>
              <c:numCache>
                <c:formatCode>General</c:formatCode>
                <c:ptCount val="81"/>
                <c:pt idx="0">
                  <c:v>0.49999999999837602</c:v>
                </c:pt>
                <c:pt idx="1">
                  <c:v>0.46175839433287702</c:v>
                </c:pt>
                <c:pt idx="2">
                  <c:v>0.45520242493519703</c:v>
                </c:pt>
                <c:pt idx="3">
                  <c:v>0.46154962237019098</c:v>
                </c:pt>
                <c:pt idx="4">
                  <c:v>0.47158773867220699</c:v>
                </c:pt>
                <c:pt idx="5">
                  <c:v>0.479534511478521</c:v>
                </c:pt>
                <c:pt idx="6">
                  <c:v>0.48331772468383</c:v>
                </c:pt>
                <c:pt idx="7">
                  <c:v>0.48335554093760402</c:v>
                </c:pt>
                <c:pt idx="8">
                  <c:v>0.48106871711932803</c:v>
                </c:pt>
                <c:pt idx="9">
                  <c:v>0.47786848212689997</c:v>
                </c:pt>
                <c:pt idx="10">
                  <c:v>0.47477095842484801</c:v>
                </c:pt>
                <c:pt idx="11">
                  <c:v>0.47229496088740303</c:v>
                </c:pt>
                <c:pt idx="12">
                  <c:v>0.47078529793135898</c:v>
                </c:pt>
                <c:pt idx="13">
                  <c:v>0.47014666661441301</c:v>
                </c:pt>
                <c:pt idx="14">
                  <c:v>0.47024886165834001</c:v>
                </c:pt>
                <c:pt idx="15">
                  <c:v>0.47107064425059603</c:v>
                </c:pt>
                <c:pt idx="16">
                  <c:v>0.47107802695124101</c:v>
                </c:pt>
                <c:pt idx="17">
                  <c:v>0.47100628010919698</c:v>
                </c:pt>
                <c:pt idx="18">
                  <c:v>0.47087953791466602</c:v>
                </c:pt>
                <c:pt idx="19">
                  <c:v>0.47072290133768502</c:v>
                </c:pt>
                <c:pt idx="20">
                  <c:v>0.469497043692226</c:v>
                </c:pt>
                <c:pt idx="21">
                  <c:v>0.46682653051366302</c:v>
                </c:pt>
                <c:pt idx="22">
                  <c:v>0.46297129152324001</c:v>
                </c:pt>
                <c:pt idx="23">
                  <c:v>0.45838507004636803</c:v>
                </c:pt>
                <c:pt idx="24">
                  <c:v>0.44914240256063798</c:v>
                </c:pt>
                <c:pt idx="25">
                  <c:v>0.43365314509669001</c:v>
                </c:pt>
                <c:pt idx="26">
                  <c:v>0.41363730686960198</c:v>
                </c:pt>
                <c:pt idx="27">
                  <c:v>0.39083082765817101</c:v>
                </c:pt>
                <c:pt idx="28">
                  <c:v>0.36637418598975702</c:v>
                </c:pt>
                <c:pt idx="29">
                  <c:v>0.34090853094440998</c:v>
                </c:pt>
                <c:pt idx="30">
                  <c:v>0.31470498400351199</c:v>
                </c:pt>
                <c:pt idx="31">
                  <c:v>0.28780225503031198</c:v>
                </c:pt>
                <c:pt idx="32">
                  <c:v>0.260221380538884</c:v>
                </c:pt>
                <c:pt idx="33">
                  <c:v>0.233499738677797</c:v>
                </c:pt>
                <c:pt idx="34">
                  <c:v>0.20849288912499001</c:v>
                </c:pt>
                <c:pt idx="35">
                  <c:v>0.18601359763637901</c:v>
                </c:pt>
                <c:pt idx="36">
                  <c:v>0.16629902367931601</c:v>
                </c:pt>
                <c:pt idx="37">
                  <c:v>0.14748493044340799</c:v>
                </c:pt>
                <c:pt idx="38">
                  <c:v>0.13047100118958899</c:v>
                </c:pt>
                <c:pt idx="39">
                  <c:v>0.11614429774334099</c:v>
                </c:pt>
                <c:pt idx="40">
                  <c:v>0.104424799860474</c:v>
                </c:pt>
                <c:pt idx="41">
                  <c:v>9.5006569148706393E-2</c:v>
                </c:pt>
                <c:pt idx="42">
                  <c:v>8.7844005629313895E-2</c:v>
                </c:pt>
                <c:pt idx="43">
                  <c:v>8.2358496933170294E-2</c:v>
                </c:pt>
                <c:pt idx="44">
                  <c:v>7.8041341761042299E-2</c:v>
                </c:pt>
                <c:pt idx="45">
                  <c:v>7.4887849841326098E-2</c:v>
                </c:pt>
                <c:pt idx="46">
                  <c:v>7.2509720431854094E-2</c:v>
                </c:pt>
                <c:pt idx="47">
                  <c:v>7.0827450234740894E-2</c:v>
                </c:pt>
                <c:pt idx="48">
                  <c:v>6.9780479339017099E-2</c:v>
                </c:pt>
                <c:pt idx="49">
                  <c:v>6.91240182777111E-2</c:v>
                </c:pt>
                <c:pt idx="50">
                  <c:v>6.8675430935707202E-2</c:v>
                </c:pt>
                <c:pt idx="51">
                  <c:v>6.8452584123931404E-2</c:v>
                </c:pt>
                <c:pt idx="52">
                  <c:v>6.8370731361858603E-2</c:v>
                </c:pt>
                <c:pt idx="53">
                  <c:v>6.8394456917321905E-2</c:v>
                </c:pt>
                <c:pt idx="54">
                  <c:v>6.8497858780545595E-2</c:v>
                </c:pt>
                <c:pt idx="55">
                  <c:v>6.8661464860485605E-2</c:v>
                </c:pt>
                <c:pt idx="56">
                  <c:v>6.8868340467300906E-2</c:v>
                </c:pt>
                <c:pt idx="57">
                  <c:v>6.91052482660338E-2</c:v>
                </c:pt>
                <c:pt idx="58">
                  <c:v>6.9360125665123798E-2</c:v>
                </c:pt>
                <c:pt idx="59">
                  <c:v>6.9622553512692004E-2</c:v>
                </c:pt>
                <c:pt idx="60">
                  <c:v>6.9884762676483594E-2</c:v>
                </c:pt>
                <c:pt idx="61">
                  <c:v>7.0140613319409198E-2</c:v>
                </c:pt>
                <c:pt idx="62">
                  <c:v>7.0385764166543602E-2</c:v>
                </c:pt>
                <c:pt idx="63">
                  <c:v>7.0617348148333398E-2</c:v>
                </c:pt>
                <c:pt idx="64">
                  <c:v>7.0832136314364802E-2</c:v>
                </c:pt>
                <c:pt idx="65">
                  <c:v>7.1025782977657603E-2</c:v>
                </c:pt>
                <c:pt idx="66">
                  <c:v>7.1198860371617698E-2</c:v>
                </c:pt>
                <c:pt idx="67">
                  <c:v>7.1355704662830297E-2</c:v>
                </c:pt>
                <c:pt idx="68">
                  <c:v>7.1503478038972404E-2</c:v>
                </c:pt>
                <c:pt idx="69">
                  <c:v>7.16473982481938E-2</c:v>
                </c:pt>
                <c:pt idx="70">
                  <c:v>7.1788924840955295E-2</c:v>
                </c:pt>
                <c:pt idx="71">
                  <c:v>7.1931239829780197E-2</c:v>
                </c:pt>
                <c:pt idx="72">
                  <c:v>7.2079104934181806E-2</c:v>
                </c:pt>
                <c:pt idx="73">
                  <c:v>7.2237192157402097E-2</c:v>
                </c:pt>
                <c:pt idx="74">
                  <c:v>7.2409177291219706E-2</c:v>
                </c:pt>
                <c:pt idx="75">
                  <c:v>7.2596215671812306E-2</c:v>
                </c:pt>
                <c:pt idx="76">
                  <c:v>7.2798126464941701E-2</c:v>
                </c:pt>
                <c:pt idx="77">
                  <c:v>7.3013510296136799E-2</c:v>
                </c:pt>
                <c:pt idx="78">
                  <c:v>7.3239738740660601E-2</c:v>
                </c:pt>
                <c:pt idx="79">
                  <c:v>7.3471091865459595E-2</c:v>
                </c:pt>
                <c:pt idx="80">
                  <c:v>7.3702614456351498E-2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148-4AB3-974C-5AE4AD9E3A4A}"/>
            </c:ext>
          </c:extLst>
        </c:ser>
        <c:ser>
          <c:idx val="6"/>
          <c:order val="6"/>
          <c:tx>
            <c:strRef>
              <c:f>ProjectionResults!$A$162</c:f>
              <c:strCache>
                <c:ptCount val="1"/>
                <c:pt idx="0">
                  <c:v>Men, High Risk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ProjectionResults!$C$162:$CE$162</c:f>
              <c:numCache>
                <c:formatCode>General</c:formatCode>
                <c:ptCount val="81"/>
                <c:pt idx="0">
                  <c:v>0.120000000001318</c:v>
                </c:pt>
                <c:pt idx="1">
                  <c:v>0.12605047320375701</c:v>
                </c:pt>
                <c:pt idx="2">
                  <c:v>0.13688925527975301</c:v>
                </c:pt>
                <c:pt idx="3">
                  <c:v>0.14941157573733499</c:v>
                </c:pt>
                <c:pt idx="4">
                  <c:v>0.161339637571106</c:v>
                </c:pt>
                <c:pt idx="5">
                  <c:v>0.17115035275974499</c:v>
                </c:pt>
                <c:pt idx="6">
                  <c:v>0.178253406082755</c:v>
                </c:pt>
                <c:pt idx="7">
                  <c:v>0.18284571260947299</c:v>
                </c:pt>
                <c:pt idx="8">
                  <c:v>0.18552058381053901</c:v>
                </c:pt>
                <c:pt idx="9">
                  <c:v>0.18692911515161101</c:v>
                </c:pt>
                <c:pt idx="10">
                  <c:v>0.18761373826789801</c:v>
                </c:pt>
                <c:pt idx="11">
                  <c:v>0.18793301491827</c:v>
                </c:pt>
                <c:pt idx="12">
                  <c:v>0.18818378801675101</c:v>
                </c:pt>
                <c:pt idx="13">
                  <c:v>0.18846754316120801</c:v>
                </c:pt>
                <c:pt idx="14">
                  <c:v>0.18886818387499901</c:v>
                </c:pt>
                <c:pt idx="15">
                  <c:v>0.18955676408668401</c:v>
                </c:pt>
                <c:pt idx="16">
                  <c:v>0.18977233162601301</c:v>
                </c:pt>
                <c:pt idx="17">
                  <c:v>0.18988988245506799</c:v>
                </c:pt>
                <c:pt idx="18">
                  <c:v>0.18993132624855399</c:v>
                </c:pt>
                <c:pt idx="19">
                  <c:v>0.189919390114965</c:v>
                </c:pt>
                <c:pt idx="20">
                  <c:v>0.18947577478673</c:v>
                </c:pt>
                <c:pt idx="21">
                  <c:v>0.18843599431883501</c:v>
                </c:pt>
                <c:pt idx="22">
                  <c:v>0.18685053337240501</c:v>
                </c:pt>
                <c:pt idx="23">
                  <c:v>0.18485459342445801</c:v>
                </c:pt>
                <c:pt idx="24">
                  <c:v>0.18101660902699701</c:v>
                </c:pt>
                <c:pt idx="25">
                  <c:v>0.174739552450101</c:v>
                </c:pt>
                <c:pt idx="26">
                  <c:v>0.166588529411236</c:v>
                </c:pt>
                <c:pt idx="27">
                  <c:v>0.15719672947909399</c:v>
                </c:pt>
                <c:pt idx="28">
                  <c:v>0.14705318303946199</c:v>
                </c:pt>
                <c:pt idx="29">
                  <c:v>0.13649345444098701</c:v>
                </c:pt>
                <c:pt idx="30">
                  <c:v>0.12572026622235899</c:v>
                </c:pt>
                <c:pt idx="31">
                  <c:v>0.11483123205271099</c:v>
                </c:pt>
                <c:pt idx="32">
                  <c:v>0.10389278950464199</c:v>
                </c:pt>
                <c:pt idx="33">
                  <c:v>9.3354256387812598E-2</c:v>
                </c:pt>
                <c:pt idx="34">
                  <c:v>8.3469144332502701E-2</c:v>
                </c:pt>
                <c:pt idx="35">
                  <c:v>7.4475423167729204E-2</c:v>
                </c:pt>
                <c:pt idx="36">
                  <c:v>6.6452688604907106E-2</c:v>
                </c:pt>
                <c:pt idx="37">
                  <c:v>5.9314536718573202E-2</c:v>
                </c:pt>
                <c:pt idx="38">
                  <c:v>5.3081586878486603E-2</c:v>
                </c:pt>
                <c:pt idx="39">
                  <c:v>4.7753172629704597E-2</c:v>
                </c:pt>
                <c:pt idx="40">
                  <c:v>4.3266108268332798E-2</c:v>
                </c:pt>
                <c:pt idx="41">
                  <c:v>3.9532964914467401E-2</c:v>
                </c:pt>
                <c:pt idx="42">
                  <c:v>3.6468966286921201E-2</c:v>
                </c:pt>
                <c:pt idx="43">
                  <c:v>3.3980799950436E-2</c:v>
                </c:pt>
                <c:pt idx="44">
                  <c:v>3.1975104547138797E-2</c:v>
                </c:pt>
                <c:pt idx="45">
                  <c:v>3.0382060470541102E-2</c:v>
                </c:pt>
                <c:pt idx="46">
                  <c:v>2.9131999790497701E-2</c:v>
                </c:pt>
                <c:pt idx="47">
                  <c:v>2.8165317681128201E-2</c:v>
                </c:pt>
                <c:pt idx="48">
                  <c:v>2.7435232316199099E-2</c:v>
                </c:pt>
                <c:pt idx="49">
                  <c:v>2.67353321672468E-2</c:v>
                </c:pt>
                <c:pt idx="50">
                  <c:v>2.6095027696445401E-2</c:v>
                </c:pt>
                <c:pt idx="51">
                  <c:v>2.5610672634432102E-2</c:v>
                </c:pt>
                <c:pt idx="52">
                  <c:v>2.52505450545998E-2</c:v>
                </c:pt>
                <c:pt idx="53">
                  <c:v>2.49922367082232E-2</c:v>
                </c:pt>
                <c:pt idx="54">
                  <c:v>2.4816046372200098E-2</c:v>
                </c:pt>
                <c:pt idx="55">
                  <c:v>2.4705553690108701E-2</c:v>
                </c:pt>
                <c:pt idx="56">
                  <c:v>2.46466624861599E-2</c:v>
                </c:pt>
                <c:pt idx="57">
                  <c:v>2.4628044569906901E-2</c:v>
                </c:pt>
                <c:pt idx="58">
                  <c:v>2.46400013148542E-2</c:v>
                </c:pt>
                <c:pt idx="59">
                  <c:v>2.4674329817731901E-2</c:v>
                </c:pt>
                <c:pt idx="60">
                  <c:v>2.4724531545772501E-2</c:v>
                </c:pt>
                <c:pt idx="61">
                  <c:v>2.4785299292669798E-2</c:v>
                </c:pt>
                <c:pt idx="62">
                  <c:v>2.4852491928608399E-2</c:v>
                </c:pt>
                <c:pt idx="63">
                  <c:v>2.4922904259947001E-2</c:v>
                </c:pt>
                <c:pt idx="64">
                  <c:v>2.4993659985125E-2</c:v>
                </c:pt>
                <c:pt idx="65">
                  <c:v>2.50618111427049E-2</c:v>
                </c:pt>
                <c:pt idx="66">
                  <c:v>2.5126387024045301E-2</c:v>
                </c:pt>
                <c:pt idx="67">
                  <c:v>2.5187931755753099E-2</c:v>
                </c:pt>
                <c:pt idx="68">
                  <c:v>2.52482454090312E-2</c:v>
                </c:pt>
                <c:pt idx="69">
                  <c:v>2.5308700537804402E-2</c:v>
                </c:pt>
                <c:pt idx="70">
                  <c:v>2.5369469182472501E-2</c:v>
                </c:pt>
                <c:pt idx="71">
                  <c:v>2.54313992114302E-2</c:v>
                </c:pt>
                <c:pt idx="72">
                  <c:v>2.54959320629926E-2</c:v>
                </c:pt>
                <c:pt idx="73">
                  <c:v>2.55645258775745E-2</c:v>
                </c:pt>
                <c:pt idx="74">
                  <c:v>2.5638385062668401E-2</c:v>
                </c:pt>
                <c:pt idx="75">
                  <c:v>2.5717911508349501E-2</c:v>
                </c:pt>
                <c:pt idx="76">
                  <c:v>2.5803117331716498E-2</c:v>
                </c:pt>
                <c:pt idx="77">
                  <c:v>2.5893598095927801E-2</c:v>
                </c:pt>
                <c:pt idx="78">
                  <c:v>2.59885709791371E-2</c:v>
                </c:pt>
                <c:pt idx="79">
                  <c:v>2.6086125127143998E-2</c:v>
                </c:pt>
                <c:pt idx="80">
                  <c:v>2.6184417194580801E-2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148-4AB3-974C-5AE4AD9E3A4A}"/>
            </c:ext>
          </c:extLst>
        </c:ser>
        <c:ser>
          <c:idx val="7"/>
          <c:order val="7"/>
          <c:tx>
            <c:strRef>
              <c:f>ProjectionResults!$A$179</c:f>
              <c:strCache>
                <c:ptCount val="1"/>
                <c:pt idx="0">
                  <c:v>Men who have sex with men (MSM)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ProjectionResults!$C$179:$CE$179</c:f>
              <c:numCache>
                <c:formatCode>General</c:formatCode>
                <c:ptCount val="81"/>
                <c:pt idx="0">
                  <c:v>0.40000000157895499</c:v>
                </c:pt>
                <c:pt idx="1">
                  <c:v>0.37225613650272799</c:v>
                </c:pt>
                <c:pt idx="2">
                  <c:v>0.35810116571375999</c:v>
                </c:pt>
                <c:pt idx="3">
                  <c:v>0.34726263891992598</c:v>
                </c:pt>
                <c:pt idx="4">
                  <c:v>0.33965845577035397</c:v>
                </c:pt>
                <c:pt idx="5">
                  <c:v>0.33564046006230402</c:v>
                </c:pt>
                <c:pt idx="6">
                  <c:v>0.334896599341582</c:v>
                </c:pt>
                <c:pt idx="7">
                  <c:v>0.336560377287486</c:v>
                </c:pt>
                <c:pt idx="8">
                  <c:v>0.33950182636716397</c:v>
                </c:pt>
                <c:pt idx="9">
                  <c:v>0.34262953529546197</c:v>
                </c:pt>
                <c:pt idx="10">
                  <c:v>0.34514869955270899</c:v>
                </c:pt>
                <c:pt idx="11">
                  <c:v>0.346629471264845</c:v>
                </c:pt>
                <c:pt idx="12">
                  <c:v>0.34717802438418599</c:v>
                </c:pt>
                <c:pt idx="13">
                  <c:v>0.34701358351167999</c:v>
                </c:pt>
                <c:pt idx="14">
                  <c:v>0.34656932422354902</c:v>
                </c:pt>
                <c:pt idx="15">
                  <c:v>0.34648471955750598</c:v>
                </c:pt>
                <c:pt idx="16">
                  <c:v>0.34565732220073903</c:v>
                </c:pt>
                <c:pt idx="17">
                  <c:v>0.34492912968789502</c:v>
                </c:pt>
                <c:pt idx="18">
                  <c:v>0.34440068882385</c:v>
                </c:pt>
                <c:pt idx="19">
                  <c:v>0.34409550057913602</c:v>
                </c:pt>
                <c:pt idx="20">
                  <c:v>0.34361613159668303</c:v>
                </c:pt>
                <c:pt idx="21">
                  <c:v>0.34269326457907601</c:v>
                </c:pt>
                <c:pt idx="22">
                  <c:v>0.34124832743342698</c:v>
                </c:pt>
                <c:pt idx="23">
                  <c:v>0.339321026633294</c:v>
                </c:pt>
                <c:pt idx="24">
                  <c:v>0.33582357665294599</c:v>
                </c:pt>
                <c:pt idx="25">
                  <c:v>0.330145302118034</c:v>
                </c:pt>
                <c:pt idx="26">
                  <c:v>0.320915986532262</c:v>
                </c:pt>
                <c:pt idx="27">
                  <c:v>0.30844448344654501</c:v>
                </c:pt>
                <c:pt idx="28">
                  <c:v>0.294048627938993</c:v>
                </c:pt>
                <c:pt idx="29">
                  <c:v>0.27888475195572898</c:v>
                </c:pt>
                <c:pt idx="30">
                  <c:v>0.263725635143643</c:v>
                </c:pt>
                <c:pt idx="31">
                  <c:v>0.24891496502126001</c:v>
                </c:pt>
                <c:pt idx="32">
                  <c:v>0.234502099669884</c:v>
                </c:pt>
                <c:pt idx="33">
                  <c:v>0.22032775115736</c:v>
                </c:pt>
                <c:pt idx="34">
                  <c:v>0.20616897168458201</c:v>
                </c:pt>
                <c:pt idx="35">
                  <c:v>0.191844145032046</c:v>
                </c:pt>
                <c:pt idx="36">
                  <c:v>0.177221652614934</c:v>
                </c:pt>
                <c:pt idx="37">
                  <c:v>0.161541907097975</c:v>
                </c:pt>
                <c:pt idx="38">
                  <c:v>0.14653991591047</c:v>
                </c:pt>
                <c:pt idx="39">
                  <c:v>0.133536562790213</c:v>
                </c:pt>
                <c:pt idx="40">
                  <c:v>0.122845065630068</c:v>
                </c:pt>
                <c:pt idx="41">
                  <c:v>0.114393311377083</c:v>
                </c:pt>
                <c:pt idx="42">
                  <c:v>0.108373717936997</c:v>
                </c:pt>
                <c:pt idx="43">
                  <c:v>0.104174682525912</c:v>
                </c:pt>
                <c:pt idx="44">
                  <c:v>0.101145127267126</c:v>
                </c:pt>
                <c:pt idx="45">
                  <c:v>9.9337099448886301E-2</c:v>
                </c:pt>
                <c:pt idx="46">
                  <c:v>9.8233369005867002E-2</c:v>
                </c:pt>
                <c:pt idx="47">
                  <c:v>9.7744628467193506E-2</c:v>
                </c:pt>
                <c:pt idx="48">
                  <c:v>9.7847377744955999E-2</c:v>
                </c:pt>
                <c:pt idx="49">
                  <c:v>9.3492989274874594E-2</c:v>
                </c:pt>
                <c:pt idx="50">
                  <c:v>8.7547525867439996E-2</c:v>
                </c:pt>
                <c:pt idx="51">
                  <c:v>8.2743552247179802E-2</c:v>
                </c:pt>
                <c:pt idx="52">
                  <c:v>7.9116441502232807E-2</c:v>
                </c:pt>
                <c:pt idx="53">
                  <c:v>7.6475482491293101E-2</c:v>
                </c:pt>
                <c:pt idx="54">
                  <c:v>7.4616638823142997E-2</c:v>
                </c:pt>
                <c:pt idx="55">
                  <c:v>7.3360683309299901E-2</c:v>
                </c:pt>
                <c:pt idx="56">
                  <c:v>7.2557354057835893E-2</c:v>
                </c:pt>
                <c:pt idx="57">
                  <c:v>7.2086710438553497E-2</c:v>
                </c:pt>
                <c:pt idx="58">
                  <c:v>7.1853439135607697E-2</c:v>
                </c:pt>
                <c:pt idx="59">
                  <c:v>7.1783424114766806E-2</c:v>
                </c:pt>
                <c:pt idx="60">
                  <c:v>7.1821203706149001E-2</c:v>
                </c:pt>
                <c:pt idx="61">
                  <c:v>7.1925588188317194E-2</c:v>
                </c:pt>
                <c:pt idx="62">
                  <c:v>7.2067093800739404E-2</c:v>
                </c:pt>
                <c:pt idx="63">
                  <c:v>7.2225179868153105E-2</c:v>
                </c:pt>
                <c:pt idx="64">
                  <c:v>7.2384869818399505E-2</c:v>
                </c:pt>
                <c:pt idx="65">
                  <c:v>7.2534377150257304E-2</c:v>
                </c:pt>
                <c:pt idx="66">
                  <c:v>7.2669871972545999E-2</c:v>
                </c:pt>
                <c:pt idx="67">
                  <c:v>7.2793054558982301E-2</c:v>
                </c:pt>
                <c:pt idx="68">
                  <c:v>7.2909563101934305E-2</c:v>
                </c:pt>
                <c:pt idx="69">
                  <c:v>7.3023681791176104E-2</c:v>
                </c:pt>
                <c:pt idx="70">
                  <c:v>7.3136088119553397E-2</c:v>
                </c:pt>
                <c:pt idx="71">
                  <c:v>7.3249225187406702E-2</c:v>
                </c:pt>
                <c:pt idx="72">
                  <c:v>7.3366927203884102E-2</c:v>
                </c:pt>
                <c:pt idx="73">
                  <c:v>7.3492705012385598E-2</c:v>
                </c:pt>
                <c:pt idx="74">
                  <c:v>7.3629032413874598E-2</c:v>
                </c:pt>
                <c:pt idx="75">
                  <c:v>7.3775952549769E-2</c:v>
                </c:pt>
                <c:pt idx="76">
                  <c:v>7.3932457963563195E-2</c:v>
                </c:pt>
                <c:pt idx="77">
                  <c:v>7.4096557890505094E-2</c:v>
                </c:pt>
                <c:pt idx="78">
                  <c:v>7.4265515437286003E-2</c:v>
                </c:pt>
                <c:pt idx="79">
                  <c:v>7.4433884977579606E-2</c:v>
                </c:pt>
                <c:pt idx="80">
                  <c:v>7.4596983231178596E-2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148-4AB3-974C-5AE4AD9E3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1658056"/>
        <c:axId val="701652152"/>
        <c:extLst/>
      </c:lineChart>
      <c:catAx>
        <c:axId val="701658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01652152"/>
        <c:crosses val="autoZero"/>
        <c:auto val="1"/>
        <c:lblAlgn val="ctr"/>
        <c:lblOffset val="100"/>
        <c:tickLblSkip val="5"/>
        <c:noMultiLvlLbl val="0"/>
      </c:catAx>
      <c:valAx>
        <c:axId val="701652152"/>
        <c:scaling>
          <c:orientation val="minMax"/>
          <c:max val="0.4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Prevalence</a:t>
                </a:r>
                <a:r>
                  <a:rPr lang="en-US" b="1" baseline="0"/>
                  <a:t> of active s</a:t>
                </a:r>
                <a:r>
                  <a:rPr lang="en-US" b="1"/>
                  <a:t>yphilis (RPR+ &amp; TPHA+,</a:t>
                </a:r>
                <a:r>
                  <a:rPr lang="en-US" b="1" baseline="0"/>
                  <a:t> %)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5.6374431854554761E-4"/>
              <c:y val="5.5451425215204742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6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01658056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591372708090267"/>
          <c:y val="3.5612073678852225E-2"/>
          <c:w val="0.35408627291909733"/>
          <c:h val="0.8681683980317113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0</xdr:row>
      <xdr:rowOff>0</xdr:rowOff>
    </xdr:from>
    <xdr:to>
      <xdr:col>9</xdr:col>
      <xdr:colOff>139414</xdr:colOff>
      <xdr:row>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FB51FE-088D-438D-A40F-6584A2674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ine/Dropbox%20(Avenir%20Health)/Eline%20files/WHO/Syphilis%20TRANSMISSION%20INTERVENTION/RPack15April20/Syphilis-Goals%20model_User%20interface%20INPUT_01June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 History Flowchart"/>
      <sheetName val="ReadMe"/>
      <sheetName val="Parameters"/>
      <sheetName val="NatHistoryParameters"/>
      <sheetName val="Contact Referral"/>
      <sheetName val="ScreeningRates"/>
      <sheetName val="Test sensitivity"/>
      <sheetName val="Post-process"/>
      <sheetName val="PopulationSizes"/>
      <sheetName val="SexualBehaviour"/>
      <sheetName val="RReadData"/>
      <sheetName val="Prevalenc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9">
          <cell r="AY79">
            <v>2434570.1542364405</v>
          </cell>
        </row>
        <row r="80">
          <cell r="AY80">
            <v>8335063.667906641</v>
          </cell>
        </row>
        <row r="81">
          <cell r="AY81">
            <v>4531572</v>
          </cell>
        </row>
        <row r="82">
          <cell r="AY82">
            <v>1744655.2199999997</v>
          </cell>
        </row>
      </sheetData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korenromp@avenirhealth.or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E206"/>
  <sheetViews>
    <sheetView workbookViewId="0">
      <pane xSplit="2" ySplit="1" topLeftCell="BT152" activePane="bottomRight" state="frozen"/>
      <selection pane="topRight" activeCell="C1" sqref="C1"/>
      <selection pane="bottomLeft" activeCell="A2" sqref="A2"/>
      <selection pane="bottomRight" activeCell="A184" sqref="A184"/>
    </sheetView>
  </sheetViews>
  <sheetFormatPr defaultColWidth="8.7109375" defaultRowHeight="15" x14ac:dyDescent="0.25"/>
  <cols>
    <col min="1" max="1" width="52" customWidth="1"/>
    <col min="2" max="2" width="31" customWidth="1"/>
    <col min="3" max="32" width="9.140625" customWidth="1"/>
    <col min="33" max="38" width="9.140625" bestFit="1" customWidth="1"/>
    <col min="39" max="48" width="10.140625" bestFit="1" customWidth="1"/>
    <col min="49" max="63" width="11.140625" bestFit="1" customWidth="1"/>
    <col min="64" max="83" width="9.140625" customWidth="1"/>
  </cols>
  <sheetData>
    <row r="1" spans="1:83" x14ac:dyDescent="0.25">
      <c r="B1" t="s">
        <v>0</v>
      </c>
      <c r="C1">
        <v>1970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  <c r="AP1">
        <v>2009</v>
      </c>
      <c r="AQ1">
        <v>2010</v>
      </c>
      <c r="AR1">
        <v>2011</v>
      </c>
      <c r="AS1">
        <v>2012</v>
      </c>
      <c r="AT1">
        <v>2013</v>
      </c>
      <c r="AU1">
        <v>2014</v>
      </c>
      <c r="AV1">
        <v>2015</v>
      </c>
      <c r="AW1">
        <v>2016</v>
      </c>
      <c r="AX1">
        <v>2017</v>
      </c>
      <c r="AY1">
        <v>2018</v>
      </c>
      <c r="AZ1">
        <v>2019</v>
      </c>
      <c r="BA1">
        <v>2020</v>
      </c>
      <c r="BB1">
        <v>2021</v>
      </c>
      <c r="BC1">
        <v>2022</v>
      </c>
      <c r="BD1">
        <v>2023</v>
      </c>
      <c r="BE1">
        <v>2024</v>
      </c>
      <c r="BF1">
        <v>2025</v>
      </c>
      <c r="BG1">
        <v>2026</v>
      </c>
      <c r="BH1">
        <v>2027</v>
      </c>
      <c r="BI1">
        <v>2028</v>
      </c>
      <c r="BJ1">
        <v>2029</v>
      </c>
      <c r="BK1">
        <v>2030</v>
      </c>
      <c r="BL1">
        <v>2031</v>
      </c>
      <c r="BM1">
        <v>2032</v>
      </c>
      <c r="BN1">
        <v>2033</v>
      </c>
      <c r="BO1">
        <v>2034</v>
      </c>
      <c r="BP1">
        <v>2035</v>
      </c>
      <c r="BQ1">
        <v>2036</v>
      </c>
      <c r="BR1">
        <v>2037</v>
      </c>
      <c r="BS1">
        <v>2038</v>
      </c>
      <c r="BT1">
        <v>2039</v>
      </c>
      <c r="BU1">
        <v>2040</v>
      </c>
      <c r="BV1">
        <v>2041</v>
      </c>
      <c r="BW1">
        <v>2042</v>
      </c>
      <c r="BX1">
        <v>2043</v>
      </c>
      <c r="BY1">
        <v>2044</v>
      </c>
      <c r="BZ1">
        <v>2045</v>
      </c>
      <c r="CA1">
        <v>2046</v>
      </c>
      <c r="CB1">
        <v>2047</v>
      </c>
      <c r="CC1">
        <v>2048</v>
      </c>
      <c r="CD1">
        <v>2049</v>
      </c>
      <c r="CE1">
        <v>2050</v>
      </c>
    </row>
    <row r="2" spans="1:83" x14ac:dyDescent="0.25">
      <c r="A2" t="s">
        <v>1</v>
      </c>
      <c r="B2" t="s">
        <v>2</v>
      </c>
      <c r="C2">
        <v>3469.44437932249</v>
      </c>
      <c r="D2">
        <v>3886.7940100292099</v>
      </c>
      <c r="E2">
        <v>4343.39385532903</v>
      </c>
      <c r="F2">
        <v>4758.6950997778904</v>
      </c>
      <c r="G2">
        <v>5109.5972448025104</v>
      </c>
      <c r="H2">
        <v>5393.6702817730002</v>
      </c>
      <c r="I2">
        <v>5633.4650521890399</v>
      </c>
      <c r="J2">
        <v>5856.2039428001999</v>
      </c>
      <c r="K2">
        <v>6081.2491411797801</v>
      </c>
      <c r="L2">
        <v>6318.1658990108699</v>
      </c>
      <c r="M2">
        <v>6569.1872967609097</v>
      </c>
      <c r="N2">
        <v>6832.5910824312796</v>
      </c>
      <c r="O2">
        <v>7103.40835971464</v>
      </c>
      <c r="P2">
        <v>7376.0716989656903</v>
      </c>
      <c r="Q2">
        <v>7644.9513424920297</v>
      </c>
      <c r="R2">
        <v>7903.3542275111304</v>
      </c>
      <c r="S2">
        <v>8155.6478110881299</v>
      </c>
      <c r="T2">
        <v>8406.2802217982407</v>
      </c>
      <c r="U2">
        <v>8657.1115781457102</v>
      </c>
      <c r="V2">
        <v>8910.0923446994802</v>
      </c>
      <c r="W2">
        <v>9139.1132825856203</v>
      </c>
      <c r="X2">
        <v>9347.9916252203602</v>
      </c>
      <c r="Y2">
        <v>9548.9095208075105</v>
      </c>
      <c r="Z2">
        <v>9750.4054774105698</v>
      </c>
      <c r="AA2">
        <v>9829.9469596571798</v>
      </c>
      <c r="AB2">
        <v>9797.8482962172493</v>
      </c>
      <c r="AC2">
        <v>9726.5292423012706</v>
      </c>
      <c r="AD2">
        <v>9632.1873662851394</v>
      </c>
      <c r="AE2">
        <v>9502.8372996045291</v>
      </c>
      <c r="AF2">
        <v>9308.0759122783402</v>
      </c>
      <c r="AG2">
        <v>9018.8540932212709</v>
      </c>
      <c r="AH2">
        <v>8643.6703169845205</v>
      </c>
      <c r="AI2">
        <v>8196.4998863604706</v>
      </c>
      <c r="AJ2">
        <v>7755.2083178172597</v>
      </c>
      <c r="AK2">
        <v>7338.9921799161202</v>
      </c>
      <c r="AL2">
        <v>6974.70880151654</v>
      </c>
      <c r="AM2">
        <v>6657.0039497261996</v>
      </c>
      <c r="AN2">
        <v>6367.1433093720798</v>
      </c>
      <c r="AO2">
        <v>6120.76340748846</v>
      </c>
      <c r="AP2">
        <v>5924.1622944586397</v>
      </c>
      <c r="AQ2">
        <v>5771.61190088681</v>
      </c>
      <c r="AR2">
        <v>5657.1969576620304</v>
      </c>
      <c r="AS2">
        <v>5580.8285947419699</v>
      </c>
      <c r="AT2">
        <v>5543.3118963632996</v>
      </c>
      <c r="AU2">
        <v>5527.1167259261301</v>
      </c>
      <c r="AV2">
        <v>5532.95924284173</v>
      </c>
      <c r="AW2">
        <v>5563.6523059498404</v>
      </c>
      <c r="AX2">
        <v>5608.9193255217297</v>
      </c>
      <c r="AY2">
        <v>5677.5265238152097</v>
      </c>
      <c r="AZ2">
        <v>5663.56727035926</v>
      </c>
      <c r="BA2">
        <v>5584.0593004412103</v>
      </c>
      <c r="BB2">
        <v>5536.1766290955702</v>
      </c>
      <c r="BC2">
        <v>5510.9703415944396</v>
      </c>
      <c r="BD2">
        <v>5504.1954448672896</v>
      </c>
      <c r="BE2">
        <v>5512.5575824278903</v>
      </c>
      <c r="BF2">
        <v>5533.4015872415703</v>
      </c>
      <c r="BG2">
        <v>5564.5871592329304</v>
      </c>
      <c r="BH2">
        <v>5604.3997043196096</v>
      </c>
      <c r="BI2">
        <v>5651.4557655665203</v>
      </c>
      <c r="BJ2">
        <v>5704.63708732142</v>
      </c>
      <c r="BK2">
        <v>5763.0433776937198</v>
      </c>
      <c r="BL2">
        <v>5825.9448008544096</v>
      </c>
      <c r="BM2">
        <v>5892.7528513075404</v>
      </c>
      <c r="BN2">
        <v>5962.9890911514103</v>
      </c>
      <c r="BO2">
        <v>6036.2744915884095</v>
      </c>
      <c r="BP2">
        <v>6112.3148727403204</v>
      </c>
      <c r="BQ2">
        <v>6190.8953446758096</v>
      </c>
      <c r="BR2">
        <v>6271.8358385186402</v>
      </c>
      <c r="BS2">
        <v>6354.9723063348601</v>
      </c>
      <c r="BT2">
        <v>6440.1361715964404</v>
      </c>
      <c r="BU2">
        <v>6527.1554819569001</v>
      </c>
      <c r="BV2">
        <v>6615.8704908329</v>
      </c>
      <c r="BW2">
        <v>6706.1104119149504</v>
      </c>
      <c r="BX2">
        <v>6797.6821912298301</v>
      </c>
      <c r="BY2">
        <v>6890.3745836459802</v>
      </c>
      <c r="BZ2">
        <v>6983.9619581122597</v>
      </c>
      <c r="CA2">
        <v>7078.2202542581199</v>
      </c>
      <c r="CB2">
        <v>7172.9268065690603</v>
      </c>
      <c r="CC2">
        <v>7267.8743115470697</v>
      </c>
      <c r="CD2">
        <v>7362.87160390598</v>
      </c>
      <c r="CE2">
        <v>7457.7505477876202</v>
      </c>
    </row>
    <row r="3" spans="1:83" x14ac:dyDescent="0.25">
      <c r="A3" t="s">
        <v>1</v>
      </c>
      <c r="B3" t="s">
        <v>3</v>
      </c>
      <c r="C3" s="96">
        <v>6.4263429634737797E-3</v>
      </c>
      <c r="D3" s="96">
        <v>6.9846833615106801E-3</v>
      </c>
      <c r="E3" s="96">
        <v>7.6046766446617401E-3</v>
      </c>
      <c r="F3" s="96">
        <v>8.1223391274771895E-3</v>
      </c>
      <c r="G3" s="96">
        <v>8.5009432330681797E-3</v>
      </c>
      <c r="H3" s="96">
        <v>8.7441613937822397E-3</v>
      </c>
      <c r="I3" s="96">
        <v>8.8963233851808397E-3</v>
      </c>
      <c r="J3" s="96">
        <v>9.0053172268579496E-3</v>
      </c>
      <c r="K3" s="96">
        <v>9.1023901690509799E-3</v>
      </c>
      <c r="L3" s="96">
        <v>9.2000472032578006E-3</v>
      </c>
      <c r="M3" s="96">
        <v>9.29870842665571E-3</v>
      </c>
      <c r="N3" s="96">
        <v>9.3926770738004903E-3</v>
      </c>
      <c r="O3" s="96">
        <v>9.4789409618715806E-3</v>
      </c>
      <c r="P3" s="96">
        <v>9.55238608905719E-3</v>
      </c>
      <c r="Q3" s="96">
        <v>9.6123050921821298E-3</v>
      </c>
      <c r="R3" s="96">
        <v>9.6631467827311707E-3</v>
      </c>
      <c r="S3" s="96">
        <v>9.6798075828408905E-3</v>
      </c>
      <c r="T3" s="96">
        <v>9.6840879133477196E-3</v>
      </c>
      <c r="U3" s="96">
        <v>9.6783703165839903E-3</v>
      </c>
      <c r="V3" s="96">
        <v>9.6647364927366693E-3</v>
      </c>
      <c r="W3" s="96">
        <v>9.6156242486790007E-3</v>
      </c>
      <c r="X3" s="96">
        <v>9.5383415860096007E-3</v>
      </c>
      <c r="Y3" s="96">
        <v>9.4481567091676301E-3</v>
      </c>
      <c r="Z3" s="96">
        <v>9.3553196206337206E-3</v>
      </c>
      <c r="AA3" s="96">
        <v>9.1462509870080394E-3</v>
      </c>
      <c r="AB3" s="96">
        <v>8.8414368110105394E-3</v>
      </c>
      <c r="AC3" s="96">
        <v>8.5141371282686108E-3</v>
      </c>
      <c r="AD3" s="96">
        <v>8.1813000074801596E-3</v>
      </c>
      <c r="AE3" s="96">
        <v>7.8355958226824507E-3</v>
      </c>
      <c r="AF3" s="96">
        <v>7.4543871785711299E-3</v>
      </c>
      <c r="AG3" s="96">
        <v>7.0206660732385403E-3</v>
      </c>
      <c r="AH3" s="96">
        <v>6.5460880800394996E-3</v>
      </c>
      <c r="AI3" s="96">
        <v>6.0437508453536903E-3</v>
      </c>
      <c r="AJ3" s="96">
        <v>5.5702830663479398E-3</v>
      </c>
      <c r="AK3" s="96">
        <v>5.1357782198615497E-3</v>
      </c>
      <c r="AL3" s="96">
        <v>4.7557941112480401E-3</v>
      </c>
      <c r="AM3" s="96">
        <v>4.4222863449934497E-3</v>
      </c>
      <c r="AN3" s="96">
        <v>4.1191911314967904E-3</v>
      </c>
      <c r="AO3" s="96">
        <v>3.85475364259723E-3</v>
      </c>
      <c r="AP3" s="96">
        <v>3.6309643219972899E-3</v>
      </c>
      <c r="AQ3" s="96">
        <v>3.4420648883965498E-3</v>
      </c>
      <c r="AR3" s="96">
        <v>3.28251010688765E-3</v>
      </c>
      <c r="AS3" s="96">
        <v>3.1508651089858699E-3</v>
      </c>
      <c r="AT3" s="96">
        <v>3.0457167351416502E-3</v>
      </c>
      <c r="AU3" s="96">
        <v>2.9561006000996099E-3</v>
      </c>
      <c r="AV3" s="96">
        <v>2.88216735167827E-3</v>
      </c>
      <c r="AW3" s="96">
        <v>2.8245228720160799E-3</v>
      </c>
      <c r="AX3" s="96">
        <v>2.7772168182215E-3</v>
      </c>
      <c r="AY3" s="96">
        <v>2.7437691703876498E-3</v>
      </c>
      <c r="AZ3" s="96">
        <v>2.6715593270666498E-3</v>
      </c>
      <c r="BA3" s="96">
        <v>2.5708463120203699E-3</v>
      </c>
      <c r="BB3" s="96">
        <v>2.4907394239367499E-3</v>
      </c>
      <c r="BC3" s="96">
        <v>2.42472625315905E-3</v>
      </c>
      <c r="BD3" s="96">
        <v>2.3701343927052402E-3</v>
      </c>
      <c r="BE3" s="96">
        <v>2.32491761845758E-3</v>
      </c>
      <c r="BF3" s="96">
        <v>2.2874504986565699E-3</v>
      </c>
      <c r="BG3" s="96">
        <v>2.2563651152249101E-3</v>
      </c>
      <c r="BH3" s="96">
        <v>2.2305654912282398E-3</v>
      </c>
      <c r="BI3" s="96">
        <v>2.2091104209489699E-3</v>
      </c>
      <c r="BJ3" s="96">
        <v>2.1912061850205798E-3</v>
      </c>
      <c r="BK3" s="96">
        <v>2.17622011537649E-3</v>
      </c>
      <c r="BL3" s="96">
        <v>2.1636289791513901E-3</v>
      </c>
      <c r="BM3" s="96">
        <v>2.1530129998030599E-3</v>
      </c>
      <c r="BN3" s="96">
        <v>2.1440344674927198E-3</v>
      </c>
      <c r="BO3" s="96">
        <v>2.1363763334978701E-3</v>
      </c>
      <c r="BP3" s="96">
        <v>2.12971315405268E-3</v>
      </c>
      <c r="BQ3" s="96">
        <v>2.1238929422860899E-3</v>
      </c>
      <c r="BR3" s="96">
        <v>2.1188897780746101E-3</v>
      </c>
      <c r="BS3" s="96">
        <v>2.11477493401832E-3</v>
      </c>
      <c r="BT3" s="96">
        <v>2.1115722745423901E-3</v>
      </c>
      <c r="BU3" s="96">
        <v>2.1092069764563201E-3</v>
      </c>
      <c r="BV3" s="96">
        <v>2.1076740171549202E-3</v>
      </c>
      <c r="BW3" s="96">
        <v>2.1070278808494902E-3</v>
      </c>
      <c r="BX3" s="96">
        <v>2.1073316135280301E-3</v>
      </c>
      <c r="BY3" s="96">
        <v>2.1086317902645701E-3</v>
      </c>
      <c r="BZ3" s="96">
        <v>2.11091300509168E-3</v>
      </c>
      <c r="CA3" s="96">
        <v>2.1141338361381802E-3</v>
      </c>
      <c r="CB3" s="96">
        <v>2.1182264290717E-3</v>
      </c>
      <c r="CC3" s="96">
        <v>2.12309552867885E-3</v>
      </c>
      <c r="CD3" s="96">
        <v>2.1285585531572999E-3</v>
      </c>
      <c r="CE3" s="96">
        <v>2.1344564596119E-3</v>
      </c>
    </row>
    <row r="4" spans="1:83" x14ac:dyDescent="0.25">
      <c r="A4" t="s">
        <v>1</v>
      </c>
      <c r="B4" t="s">
        <v>4</v>
      </c>
      <c r="C4">
        <v>2.6844811130325901E-3</v>
      </c>
      <c r="D4">
        <v>3.0355690683099702E-3</v>
      </c>
      <c r="E4">
        <v>3.31907069379642E-3</v>
      </c>
      <c r="F4">
        <v>3.5394478974264199E-3</v>
      </c>
      <c r="G4">
        <v>3.70070448525869E-3</v>
      </c>
      <c r="H4">
        <v>3.80736601139753E-3</v>
      </c>
      <c r="I4">
        <v>3.8766167403806598E-3</v>
      </c>
      <c r="J4">
        <v>3.92704637550618E-3</v>
      </c>
      <c r="K4">
        <v>3.97109460864E-3</v>
      </c>
      <c r="L4">
        <v>4.0139385261183901E-3</v>
      </c>
      <c r="M4">
        <v>4.0559646673410102E-3</v>
      </c>
      <c r="N4">
        <v>4.0950866219004699E-3</v>
      </c>
      <c r="O4">
        <v>4.1303393150286102E-3</v>
      </c>
      <c r="P4">
        <v>4.15984399401038E-3</v>
      </c>
      <c r="Q4">
        <v>4.1834461869547004E-3</v>
      </c>
      <c r="R4">
        <v>4.2030115428280503E-3</v>
      </c>
      <c r="S4">
        <v>4.2084461931623501E-3</v>
      </c>
      <c r="T4">
        <v>4.2083797760552504E-3</v>
      </c>
      <c r="U4">
        <v>4.2040158517984002E-3</v>
      </c>
      <c r="V4">
        <v>4.1962970931991098E-3</v>
      </c>
      <c r="W4">
        <v>4.1745434836124896E-3</v>
      </c>
      <c r="X4">
        <v>4.1417552516880398E-3</v>
      </c>
      <c r="Y4">
        <v>4.1036946038100703E-3</v>
      </c>
      <c r="Z4">
        <v>4.0644909406821802E-3</v>
      </c>
      <c r="AA4">
        <v>3.9798738923002303E-3</v>
      </c>
      <c r="AB4">
        <v>3.8577965371413099E-3</v>
      </c>
      <c r="AC4">
        <v>3.7255393267183199E-3</v>
      </c>
      <c r="AD4">
        <v>3.5898561974726899E-3</v>
      </c>
      <c r="AE4">
        <v>3.4479720482907998E-3</v>
      </c>
      <c r="AF4">
        <v>3.28065358117851E-3</v>
      </c>
      <c r="AG4">
        <v>3.1003139724481302E-3</v>
      </c>
      <c r="AH4">
        <v>2.9021671634598899E-3</v>
      </c>
      <c r="AI4">
        <v>2.6910391144522299E-3</v>
      </c>
      <c r="AJ4">
        <v>2.4898333796894399E-3</v>
      </c>
      <c r="AK4">
        <v>2.3036063778694698E-3</v>
      </c>
      <c r="AL4">
        <v>2.13946680318801E-3</v>
      </c>
      <c r="AM4">
        <v>1.9881723726391299E-3</v>
      </c>
      <c r="AN4">
        <v>1.8482268075729899E-3</v>
      </c>
      <c r="AO4">
        <v>1.7273642092127399E-3</v>
      </c>
      <c r="AP4">
        <v>1.62456348741174E-3</v>
      </c>
      <c r="AQ4">
        <v>1.5373845808544001E-3</v>
      </c>
      <c r="AR4">
        <v>1.4633712777441801E-3</v>
      </c>
      <c r="AS4">
        <v>1.4069194582753499E-3</v>
      </c>
      <c r="AT4">
        <v>1.35706988911232E-3</v>
      </c>
      <c r="AU4">
        <v>1.3139614317236501E-3</v>
      </c>
      <c r="AV4">
        <v>1.2824888913089299E-3</v>
      </c>
      <c r="AW4">
        <v>1.2536111377470301E-3</v>
      </c>
      <c r="AX4">
        <v>1.2335789591205099E-3</v>
      </c>
      <c r="AY4">
        <v>1.2196735268336801E-3</v>
      </c>
      <c r="AZ4">
        <v>1.1671479861076199E-3</v>
      </c>
      <c r="BA4">
        <v>1.1246876121777001E-3</v>
      </c>
      <c r="BB4">
        <v>1.0900476007738599E-3</v>
      </c>
      <c r="BC4">
        <v>1.0613372817110799E-3</v>
      </c>
      <c r="BD4">
        <v>1.0375076189832399E-3</v>
      </c>
      <c r="BE4">
        <v>1.0177060610204701E-3</v>
      </c>
      <c r="BF4">
        <v>1.00124609114914E-3</v>
      </c>
      <c r="BG4">
        <v>9.8754661839722205E-4</v>
      </c>
      <c r="BH4">
        <v>9.7614005391849403E-4</v>
      </c>
      <c r="BI4">
        <v>9.6662402907226697E-4</v>
      </c>
      <c r="BJ4">
        <v>9.5865837763632296E-4</v>
      </c>
      <c r="BK4">
        <v>9.5197100624790304E-4</v>
      </c>
      <c r="BL4">
        <v>9.4633641022307598E-4</v>
      </c>
      <c r="BM4">
        <v>9.4157300647390802E-4</v>
      </c>
      <c r="BN4">
        <v>9.3753432852894598E-4</v>
      </c>
      <c r="BO4">
        <v>9.3408249814730697E-4</v>
      </c>
      <c r="BP4">
        <v>9.3107600383002601E-4</v>
      </c>
      <c r="BQ4">
        <v>9.2844722012402697E-4</v>
      </c>
      <c r="BR4">
        <v>9.2618344351192501E-4</v>
      </c>
      <c r="BS4">
        <v>9.2431410916268798E-4</v>
      </c>
      <c r="BT4">
        <v>9.2284905352701702E-4</v>
      </c>
      <c r="BU4">
        <v>9.2175594832963196E-4</v>
      </c>
      <c r="BV4">
        <v>9.21031738086478E-4</v>
      </c>
      <c r="BW4">
        <v>9.2069930111832003E-4</v>
      </c>
      <c r="BX4">
        <v>9.2078556741782597E-4</v>
      </c>
      <c r="BY4">
        <v>9.2131041356840299E-4</v>
      </c>
      <c r="BZ4">
        <v>9.22267174939706E-4</v>
      </c>
      <c r="CA4">
        <v>9.2363768164555602E-4</v>
      </c>
      <c r="CB4">
        <v>9.2539243967136304E-4</v>
      </c>
      <c r="CC4">
        <v>9.2748995331497696E-4</v>
      </c>
      <c r="CD4">
        <v>9.2985140197378703E-4</v>
      </c>
      <c r="CE4">
        <v>9.3240776209899503E-4</v>
      </c>
    </row>
    <row r="5" spans="1:83" x14ac:dyDescent="0.25">
      <c r="A5" t="s">
        <v>1</v>
      </c>
      <c r="B5" t="s">
        <v>5</v>
      </c>
      <c r="C5">
        <v>3.9190956675416798E-2</v>
      </c>
      <c r="D5">
        <v>3.8406506474972998E-2</v>
      </c>
      <c r="E5">
        <v>3.83746323397565E-2</v>
      </c>
      <c r="F5">
        <v>3.8781284555366898E-2</v>
      </c>
      <c r="G5">
        <v>3.9442252591154102E-2</v>
      </c>
      <c r="H5">
        <v>4.0220102867706102E-2</v>
      </c>
      <c r="I5">
        <v>4.1027606334028702E-2</v>
      </c>
      <c r="J5">
        <v>4.1823676559140099E-2</v>
      </c>
      <c r="K5">
        <v>4.2595587781527701E-2</v>
      </c>
      <c r="L5">
        <v>4.3337875199994998E-2</v>
      </c>
      <c r="M5">
        <v>4.4046138977229497E-2</v>
      </c>
      <c r="N5">
        <v>4.4711225404617402E-2</v>
      </c>
      <c r="O5">
        <v>4.5349483706851698E-2</v>
      </c>
      <c r="P5">
        <v>4.5963433708427599E-2</v>
      </c>
      <c r="Q5">
        <v>4.6569423676707397E-2</v>
      </c>
      <c r="R5">
        <v>4.7208560407773201E-2</v>
      </c>
      <c r="S5">
        <v>4.7723251135385503E-2</v>
      </c>
      <c r="T5">
        <v>4.81799011524729E-2</v>
      </c>
      <c r="U5">
        <v>4.8575548580127498E-2</v>
      </c>
      <c r="V5">
        <v>4.8908594886812998E-2</v>
      </c>
      <c r="W5">
        <v>4.9172188366228102E-2</v>
      </c>
      <c r="X5">
        <v>4.9357641236257299E-2</v>
      </c>
      <c r="Y5">
        <v>4.9467694742860703E-2</v>
      </c>
      <c r="Z5">
        <v>4.9512762373600201E-2</v>
      </c>
      <c r="AA5">
        <v>4.9472667212822001E-2</v>
      </c>
      <c r="AB5">
        <v>4.9298536165563102E-2</v>
      </c>
      <c r="AC5">
        <v>4.8983465989671501E-2</v>
      </c>
      <c r="AD5">
        <v>4.85467114992882E-2</v>
      </c>
      <c r="AE5">
        <v>4.80085348391893E-2</v>
      </c>
      <c r="AF5">
        <v>4.7003892623923099E-2</v>
      </c>
      <c r="AG5">
        <v>4.5935314099776497E-2</v>
      </c>
      <c r="AH5">
        <v>4.4780538762677402E-2</v>
      </c>
      <c r="AI5">
        <v>4.3518210279506697E-2</v>
      </c>
      <c r="AJ5">
        <v>4.2143335755858498E-2</v>
      </c>
      <c r="AK5">
        <v>4.0675250747886797E-2</v>
      </c>
      <c r="AL5">
        <v>3.9145801271084399E-2</v>
      </c>
      <c r="AM5">
        <v>3.7281423918957099E-2</v>
      </c>
      <c r="AN5">
        <v>3.5121650524876501E-2</v>
      </c>
      <c r="AO5">
        <v>3.2794180249908399E-2</v>
      </c>
      <c r="AP5">
        <v>3.03864633859488E-2</v>
      </c>
      <c r="AQ5">
        <v>2.79717630418891E-2</v>
      </c>
      <c r="AR5">
        <v>2.56086654904704E-2</v>
      </c>
      <c r="AS5">
        <v>2.35453262132693E-2</v>
      </c>
      <c r="AT5">
        <v>2.1565791620759001E-2</v>
      </c>
      <c r="AU5">
        <v>1.9699417567323199E-2</v>
      </c>
      <c r="AV5">
        <v>1.8121885559099399E-2</v>
      </c>
      <c r="AW5">
        <v>1.6651591006979299E-2</v>
      </c>
      <c r="AX5">
        <v>1.54281227419601E-2</v>
      </c>
      <c r="AY5">
        <v>1.4413593814952601E-2</v>
      </c>
      <c r="AZ5">
        <v>1.2948013218156701E-2</v>
      </c>
      <c r="BA5">
        <v>1.1771275429946101E-2</v>
      </c>
      <c r="BB5">
        <v>1.08071967570668E-2</v>
      </c>
      <c r="BC5">
        <v>1.0010269647008499E-2</v>
      </c>
      <c r="BD5">
        <v>9.3512462369490096E-3</v>
      </c>
      <c r="BE5">
        <v>8.8062646614362906E-3</v>
      </c>
      <c r="BF5">
        <v>8.3556393659341994E-3</v>
      </c>
      <c r="BG5">
        <v>7.9828823115650396E-3</v>
      </c>
      <c r="BH5">
        <v>7.6744268190265504E-3</v>
      </c>
      <c r="BI5">
        <v>7.4189332248902097E-3</v>
      </c>
      <c r="BJ5">
        <v>7.20700024682019E-3</v>
      </c>
      <c r="BK5">
        <v>7.0309573785587E-3</v>
      </c>
      <c r="BL5">
        <v>6.8844882173418002E-3</v>
      </c>
      <c r="BM5">
        <v>6.7624287112409602E-3</v>
      </c>
      <c r="BN5">
        <v>6.66055525646284E-3</v>
      </c>
      <c r="BO5">
        <v>6.57526335760103E-3</v>
      </c>
      <c r="BP5">
        <v>6.5033838072976304E-3</v>
      </c>
      <c r="BQ5">
        <v>6.4426464145382299E-3</v>
      </c>
      <c r="BR5">
        <v>6.3914887131861697E-3</v>
      </c>
      <c r="BS5">
        <v>6.3489121734870597E-3</v>
      </c>
      <c r="BT5">
        <v>6.3140108898044299E-3</v>
      </c>
      <c r="BU5">
        <v>6.2857746124897803E-3</v>
      </c>
      <c r="BV5">
        <v>6.2635392210714297E-3</v>
      </c>
      <c r="BW5">
        <v>6.2469444126937897E-3</v>
      </c>
      <c r="BX5">
        <v>6.23576489048943E-3</v>
      </c>
      <c r="BY5">
        <v>6.2298114512619098E-3</v>
      </c>
      <c r="BZ5">
        <v>6.2287787084043898E-3</v>
      </c>
      <c r="CA5">
        <v>6.2323272054429701E-3</v>
      </c>
      <c r="CB5">
        <v>6.2400754796612199E-3</v>
      </c>
      <c r="CC5">
        <v>6.25158162372516E-3</v>
      </c>
      <c r="CD5">
        <v>6.2661651476515002E-3</v>
      </c>
      <c r="CE5">
        <v>6.2832226290014601E-3</v>
      </c>
    </row>
    <row r="6" spans="1:83" x14ac:dyDescent="0.25">
      <c r="A6" t="s">
        <v>1</v>
      </c>
      <c r="B6" t="s">
        <v>6</v>
      </c>
      <c r="C6">
        <v>9.2337068708958202E-4</v>
      </c>
      <c r="D6">
        <v>2.6366282368132901E-3</v>
      </c>
      <c r="E6">
        <v>3.7134118922657802E-3</v>
      </c>
      <c r="F6">
        <v>4.41327515782483E-3</v>
      </c>
      <c r="G6">
        <v>4.8893528869692502E-3</v>
      </c>
      <c r="H6">
        <v>5.2314166247448496E-3</v>
      </c>
      <c r="I6">
        <v>5.4911773337770796E-3</v>
      </c>
      <c r="J6">
        <v>5.6984412863813399E-3</v>
      </c>
      <c r="K6">
        <v>5.8707715270488901E-3</v>
      </c>
      <c r="L6">
        <v>6.0183496661536098E-3</v>
      </c>
      <c r="M6">
        <v>6.1473931626579697E-3</v>
      </c>
      <c r="N6">
        <v>6.2613850085386797E-3</v>
      </c>
      <c r="O6">
        <v>6.3662292046683796E-3</v>
      </c>
      <c r="P6">
        <v>6.4651229928250802E-3</v>
      </c>
      <c r="Q6">
        <v>6.5625134253906904E-3</v>
      </c>
      <c r="R6">
        <v>6.6658111138244497E-3</v>
      </c>
      <c r="S6">
        <v>6.7535517451909497E-3</v>
      </c>
      <c r="T6">
        <v>6.8347420817086698E-3</v>
      </c>
      <c r="U6">
        <v>6.9083840037789798E-3</v>
      </c>
      <c r="V6">
        <v>6.9736381211287397E-3</v>
      </c>
      <c r="W6">
        <v>7.0300318200172502E-3</v>
      </c>
      <c r="X6">
        <v>7.0772258019982902E-3</v>
      </c>
      <c r="Y6">
        <v>7.1149609760756101E-3</v>
      </c>
      <c r="Z6">
        <v>7.1434751496836603E-3</v>
      </c>
      <c r="AA6">
        <v>7.1631009643988797E-3</v>
      </c>
      <c r="AB6">
        <v>7.1717360256837396E-3</v>
      </c>
      <c r="AC6">
        <v>7.1663428737630897E-3</v>
      </c>
      <c r="AD6">
        <v>7.1453587090210399E-3</v>
      </c>
      <c r="AE6">
        <v>7.10958114785234E-3</v>
      </c>
      <c r="AF6">
        <v>7.0501400113067601E-3</v>
      </c>
      <c r="AG6">
        <v>6.9634149640366303E-3</v>
      </c>
      <c r="AH6">
        <v>6.8549561161408397E-3</v>
      </c>
      <c r="AI6">
        <v>6.7266087112172702E-3</v>
      </c>
      <c r="AJ6">
        <v>6.5775771049805401E-3</v>
      </c>
      <c r="AK6">
        <v>6.4079750174943504E-3</v>
      </c>
      <c r="AL6">
        <v>6.2203205943421602E-3</v>
      </c>
      <c r="AM6">
        <v>6.00967209562649E-3</v>
      </c>
      <c r="AN6">
        <v>5.7667567701318399E-3</v>
      </c>
      <c r="AO6">
        <v>5.4907406663486898E-3</v>
      </c>
      <c r="AP6">
        <v>5.1873064081779897E-3</v>
      </c>
      <c r="AQ6">
        <v>4.8643057575077702E-3</v>
      </c>
      <c r="AR6">
        <v>4.5302088370362502E-3</v>
      </c>
      <c r="AS6">
        <v>4.1990745206985699E-3</v>
      </c>
      <c r="AT6">
        <v>3.8798184717748299E-3</v>
      </c>
      <c r="AU6">
        <v>3.5739854255721999E-3</v>
      </c>
      <c r="AV6">
        <v>3.2883103057003899E-3</v>
      </c>
      <c r="AW6">
        <v>3.0258420673071398E-3</v>
      </c>
      <c r="AX6">
        <v>2.7879498379975E-3</v>
      </c>
      <c r="AY6">
        <v>2.5775303112690901E-3</v>
      </c>
      <c r="AZ6">
        <v>2.3757872035753201E-3</v>
      </c>
      <c r="BA6">
        <v>2.1772268216779201E-3</v>
      </c>
      <c r="BB6">
        <v>1.9952773035081398E-3</v>
      </c>
      <c r="BC6">
        <v>1.83290122428052E-3</v>
      </c>
      <c r="BD6">
        <v>1.69104371543689E-3</v>
      </c>
      <c r="BE6">
        <v>1.56892482606824E-3</v>
      </c>
      <c r="BF6">
        <v>1.4649004457397601E-3</v>
      </c>
      <c r="BG6">
        <v>1.3769326841220799E-3</v>
      </c>
      <c r="BH6">
        <v>1.3029392086142701E-3</v>
      </c>
      <c r="BI6">
        <v>1.2409167989498901E-3</v>
      </c>
      <c r="BJ6">
        <v>1.18904014195336E-3</v>
      </c>
      <c r="BK6">
        <v>1.14571248501418E-3</v>
      </c>
      <c r="BL6">
        <v>1.1095511896732301E-3</v>
      </c>
      <c r="BM6">
        <v>1.07938018007709E-3</v>
      </c>
      <c r="BN6">
        <v>1.0542075291653001E-3</v>
      </c>
      <c r="BO6">
        <v>1.03317818875687E-3</v>
      </c>
      <c r="BP6">
        <v>1.01554504900559E-3</v>
      </c>
      <c r="BQ6">
        <v>1.0007382707878599E-3</v>
      </c>
      <c r="BR6">
        <v>9.8833060602989309E-4</v>
      </c>
      <c r="BS6">
        <v>9.7801089991763897E-4</v>
      </c>
      <c r="BT6">
        <v>9.6950798346839698E-4</v>
      </c>
      <c r="BU6">
        <v>9.6255767973543998E-4</v>
      </c>
      <c r="BV6">
        <v>9.5696844428473399E-4</v>
      </c>
      <c r="BW6">
        <v>9.5261153796697795E-4</v>
      </c>
      <c r="BX6">
        <v>9.4939268660341905E-4</v>
      </c>
      <c r="BY6">
        <v>9.4723473738550197E-4</v>
      </c>
      <c r="BZ6">
        <v>9.4605247194996702E-4</v>
      </c>
      <c r="CA6">
        <v>9.4576307797592895E-4</v>
      </c>
      <c r="CB6">
        <v>9.4628330477204096E-4</v>
      </c>
      <c r="CC6">
        <v>9.4752515254543901E-4</v>
      </c>
      <c r="CD6">
        <v>9.4936781053228301E-4</v>
      </c>
      <c r="CE6">
        <v>9.5170469706549001E-4</v>
      </c>
    </row>
    <row r="7" spans="1:83" x14ac:dyDescent="0.25">
      <c r="A7" t="s">
        <v>1</v>
      </c>
      <c r="B7" t="s">
        <v>7</v>
      </c>
      <c r="C7">
        <v>6.0963710383981698E-3</v>
      </c>
      <c r="D7">
        <v>1.59014267938456E-3</v>
      </c>
      <c r="E7">
        <v>9.950524390615939E-4</v>
      </c>
      <c r="F7">
        <v>9.37432567746248E-4</v>
      </c>
      <c r="G7">
        <v>9.5555740544837301E-4</v>
      </c>
      <c r="H7">
        <v>9.7845656590320206E-4</v>
      </c>
      <c r="I7">
        <v>9.9342208976038499E-4</v>
      </c>
      <c r="J7">
        <v>9.9999862987202909E-4</v>
      </c>
      <c r="K7">
        <v>1.0009943322763001E-3</v>
      </c>
      <c r="L7">
        <v>9.9937249592509602E-4</v>
      </c>
      <c r="M7">
        <v>9.9725905292743599E-4</v>
      </c>
      <c r="N7">
        <v>9.9571652528855897E-4</v>
      </c>
      <c r="O7">
        <v>9.9552319513814794E-4</v>
      </c>
      <c r="P7">
        <v>9.9653436108304398E-4</v>
      </c>
      <c r="Q7">
        <v>9.9858276916677305E-4</v>
      </c>
      <c r="R7">
        <v>1.0018119205938E-3</v>
      </c>
      <c r="S7">
        <v>1.0026476269263101E-3</v>
      </c>
      <c r="T7">
        <v>1.00282539100877E-3</v>
      </c>
      <c r="U7">
        <v>1.00249718932112E-3</v>
      </c>
      <c r="V7">
        <v>1.00179095882084E-3</v>
      </c>
      <c r="W7">
        <v>9.9946988894307606E-4</v>
      </c>
      <c r="X7">
        <v>9.942025401327209E-4</v>
      </c>
      <c r="Y7">
        <v>9.8638552861296091E-4</v>
      </c>
      <c r="Z7">
        <v>9.7698827511159109E-4</v>
      </c>
      <c r="AA7">
        <v>9.6139062279661095E-4</v>
      </c>
      <c r="AB7">
        <v>9.3400755069931096E-4</v>
      </c>
      <c r="AC7">
        <v>8.9691852158066095E-4</v>
      </c>
      <c r="AD7">
        <v>8.5418124679826496E-4</v>
      </c>
      <c r="AE7">
        <v>8.0815964497965196E-4</v>
      </c>
      <c r="AF7">
        <v>9.3345478606798296E-4</v>
      </c>
      <c r="AG7">
        <v>9.0237718018799104E-4</v>
      </c>
      <c r="AH7">
        <v>8.4828420492033096E-4</v>
      </c>
      <c r="AI7">
        <v>7.8889984634810003E-4</v>
      </c>
      <c r="AJ7">
        <v>7.28810710030871E-4</v>
      </c>
      <c r="AK7">
        <v>6.7122186791918005E-4</v>
      </c>
      <c r="AL7">
        <v>6.1797505100660301E-4</v>
      </c>
      <c r="AM7">
        <v>7.1243410449455501E-4</v>
      </c>
      <c r="AN7">
        <v>8.3328193898852502E-4</v>
      </c>
      <c r="AO7">
        <v>9.2506956153148704E-4</v>
      </c>
      <c r="AP7">
        <v>9.9793270122155303E-4</v>
      </c>
      <c r="AQ7">
        <v>1.0534605907188701E-3</v>
      </c>
      <c r="AR7">
        <v>1.09266936972513E-3</v>
      </c>
      <c r="AS7">
        <v>1.0251225847485901E-3</v>
      </c>
      <c r="AT7">
        <v>1.03965687912651E-3</v>
      </c>
      <c r="AU7">
        <v>1.0550501724896401E-3</v>
      </c>
      <c r="AV7">
        <v>9.9201777697254206E-4</v>
      </c>
      <c r="AW7">
        <v>9.9496637165596502E-4</v>
      </c>
      <c r="AX7">
        <v>9.4095814522660796E-4</v>
      </c>
      <c r="AY7">
        <v>8.8932619489536804E-4</v>
      </c>
      <c r="AZ7">
        <v>1.11448814333764E-3</v>
      </c>
      <c r="BA7">
        <v>1.05181649484328E-3</v>
      </c>
      <c r="BB7">
        <v>9.78598920244593E-4</v>
      </c>
      <c r="BC7">
        <v>9.1632368012804495E-4</v>
      </c>
      <c r="BD7">
        <v>8.64928498907473E-4</v>
      </c>
      <c r="BE7">
        <v>8.2265587543690704E-4</v>
      </c>
      <c r="BF7">
        <v>7.8790514597002598E-4</v>
      </c>
      <c r="BG7">
        <v>7.5932902911607196E-4</v>
      </c>
      <c r="BH7">
        <v>7.3582584461904404E-4</v>
      </c>
      <c r="BI7">
        <v>7.1647755310097396E-4</v>
      </c>
      <c r="BJ7">
        <v>7.0052585224341605E-4</v>
      </c>
      <c r="BK7">
        <v>6.8735599920494595E-4</v>
      </c>
      <c r="BL7">
        <v>6.7646406005096701E-4</v>
      </c>
      <c r="BM7">
        <v>6.6744055330691303E-4</v>
      </c>
      <c r="BN7">
        <v>6.5995283007509601E-4</v>
      </c>
      <c r="BO7">
        <v>6.5371544997721003E-4</v>
      </c>
      <c r="BP7">
        <v>6.4847429109224299E-4</v>
      </c>
      <c r="BQ7">
        <v>6.4405510656993196E-4</v>
      </c>
      <c r="BR7">
        <v>6.4034642160140599E-4</v>
      </c>
      <c r="BS7">
        <v>6.3728613274937696E-4</v>
      </c>
      <c r="BT7">
        <v>6.3481493941997902E-4</v>
      </c>
      <c r="BU7">
        <v>6.3285766730105102E-4</v>
      </c>
      <c r="BV7">
        <v>6.3136977748641098E-4</v>
      </c>
      <c r="BW7">
        <v>6.3033393271673399E-4</v>
      </c>
      <c r="BX7">
        <v>6.2974338472070396E-4</v>
      </c>
      <c r="BY7">
        <v>6.2959215729486799E-4</v>
      </c>
      <c r="BZ7">
        <v>6.2985995583292797E-4</v>
      </c>
      <c r="CA7">
        <v>6.3052085796809303E-4</v>
      </c>
      <c r="CB7">
        <v>6.3154306770421499E-4</v>
      </c>
      <c r="CC7">
        <v>6.3288721082285998E-4</v>
      </c>
      <c r="CD7">
        <v>6.3448880998188495E-4</v>
      </c>
      <c r="CE7">
        <v>6.36291355213374E-4</v>
      </c>
    </row>
    <row r="8" spans="1:83" x14ac:dyDescent="0.25">
      <c r="A8" t="s">
        <v>1</v>
      </c>
      <c r="B8" t="s">
        <v>8</v>
      </c>
      <c r="C8">
        <v>0.124277642183193</v>
      </c>
      <c r="D8">
        <v>0.121927864109107</v>
      </c>
      <c r="E8">
        <v>0.12016999113008001</v>
      </c>
      <c r="F8">
        <v>0.11889150905328499</v>
      </c>
      <c r="G8">
        <v>0.117983751160617</v>
      </c>
      <c r="H8">
        <v>0.117341573820841</v>
      </c>
      <c r="I8">
        <v>0.116884652587703</v>
      </c>
      <c r="J8">
        <v>0.116561208407432</v>
      </c>
      <c r="K8">
        <v>0.116337169730692</v>
      </c>
      <c r="L8">
        <v>0.11617631389833</v>
      </c>
      <c r="M8">
        <v>0.116047132008701</v>
      </c>
      <c r="N8">
        <v>0.115916578155961</v>
      </c>
      <c r="O8">
        <v>0.115826709199619</v>
      </c>
      <c r="P8">
        <v>0.11578967070643401</v>
      </c>
      <c r="Q8">
        <v>0.115854028184844</v>
      </c>
      <c r="R8">
        <v>0.116126012437185</v>
      </c>
      <c r="S8">
        <v>0.116231944887001</v>
      </c>
      <c r="T8">
        <v>0.116335990109174</v>
      </c>
      <c r="U8">
        <v>0.11642493582558</v>
      </c>
      <c r="V8">
        <v>0.11648671602115</v>
      </c>
      <c r="W8">
        <v>0.116506944641652</v>
      </c>
      <c r="X8">
        <v>0.116476883194656</v>
      </c>
      <c r="Y8">
        <v>0.11639902458988199</v>
      </c>
      <c r="Z8">
        <v>0.11628236834113</v>
      </c>
      <c r="AA8">
        <v>0.116105612291015</v>
      </c>
      <c r="AB8">
        <v>0.115825122351164</v>
      </c>
      <c r="AC8">
        <v>0.11543025821993599</v>
      </c>
      <c r="AD8">
        <v>0.114925501825924</v>
      </c>
      <c r="AE8">
        <v>0.114322986031796</v>
      </c>
      <c r="AF8">
        <v>0.11362632082683501</v>
      </c>
      <c r="AG8">
        <v>0.11281679564091</v>
      </c>
      <c r="AH8">
        <v>0.111860639505446</v>
      </c>
      <c r="AI8">
        <v>0.110727264624069</v>
      </c>
      <c r="AJ8">
        <v>0.109391499525527</v>
      </c>
      <c r="AK8">
        <v>0.10785029888701</v>
      </c>
      <c r="AL8">
        <v>0.106129497301197</v>
      </c>
      <c r="AM8">
        <v>0.104262417527023</v>
      </c>
      <c r="AN8">
        <v>0.10225966770629499</v>
      </c>
      <c r="AO8">
        <v>0.100141645129162</v>
      </c>
      <c r="AP8">
        <v>9.7945585046278996E-2</v>
      </c>
      <c r="AQ8">
        <v>9.5703077627539504E-2</v>
      </c>
      <c r="AR8">
        <v>9.3440138235646994E-2</v>
      </c>
      <c r="AS8">
        <v>9.1181336178750794E-2</v>
      </c>
      <c r="AT8">
        <v>8.8955518349564403E-2</v>
      </c>
      <c r="AU8">
        <v>8.67878147855565E-2</v>
      </c>
      <c r="AV8">
        <v>8.4702046706572803E-2</v>
      </c>
      <c r="AW8">
        <v>8.2717835737083606E-2</v>
      </c>
      <c r="AX8">
        <v>8.0841558334818694E-2</v>
      </c>
      <c r="AY8">
        <v>7.9073680313169498E-2</v>
      </c>
      <c r="AZ8">
        <v>7.7367345809866206E-2</v>
      </c>
      <c r="BA8">
        <v>7.5657225489709906E-2</v>
      </c>
      <c r="BB8">
        <v>7.4040558749006502E-2</v>
      </c>
      <c r="BC8">
        <v>7.2488289336296294E-2</v>
      </c>
      <c r="BD8">
        <v>7.1008180792158496E-2</v>
      </c>
      <c r="BE8">
        <v>6.9605319163389107E-2</v>
      </c>
      <c r="BF8">
        <v>6.8282278905831995E-2</v>
      </c>
      <c r="BG8">
        <v>6.7037625159871703E-2</v>
      </c>
      <c r="BH8">
        <v>6.5868843738077901E-2</v>
      </c>
      <c r="BI8">
        <v>6.4771131759704503E-2</v>
      </c>
      <c r="BJ8">
        <v>6.3738805693063103E-2</v>
      </c>
      <c r="BK8">
        <v>6.2766845217723494E-2</v>
      </c>
      <c r="BL8">
        <v>6.1850369047055001E-2</v>
      </c>
      <c r="BM8">
        <v>6.0985100554891099E-2</v>
      </c>
      <c r="BN8">
        <v>6.0167316490059498E-2</v>
      </c>
      <c r="BO8">
        <v>5.9392433916816999E-2</v>
      </c>
      <c r="BP8">
        <v>5.8654559191955502E-2</v>
      </c>
      <c r="BQ8">
        <v>5.7951624882821302E-2</v>
      </c>
      <c r="BR8">
        <v>5.7284430422523798E-2</v>
      </c>
      <c r="BS8">
        <v>5.6655951531264299E-2</v>
      </c>
      <c r="BT8">
        <v>5.6067651498813202E-2</v>
      </c>
      <c r="BU8">
        <v>5.5518228472620501E-2</v>
      </c>
      <c r="BV8">
        <v>5.5007973971003599E-2</v>
      </c>
      <c r="BW8">
        <v>5.4538641935522297E-2</v>
      </c>
      <c r="BX8">
        <v>5.4112185310051603E-2</v>
      </c>
      <c r="BY8">
        <v>5.3730089472872403E-2</v>
      </c>
      <c r="BZ8">
        <v>5.3392235539907303E-2</v>
      </c>
      <c r="CA8">
        <v>5.3097751197397E-2</v>
      </c>
      <c r="CB8">
        <v>5.28450475434376E-2</v>
      </c>
      <c r="CC8">
        <v>5.2631738400609598E-2</v>
      </c>
      <c r="CD8">
        <v>5.2453224446095598E-2</v>
      </c>
      <c r="CE8">
        <v>5.23054123284592E-2</v>
      </c>
    </row>
    <row r="9" spans="1:83" x14ac:dyDescent="0.25">
      <c r="A9" t="s">
        <v>1</v>
      </c>
      <c r="B9" t="s">
        <v>9</v>
      </c>
      <c r="C9">
        <v>4.8895179513937202E-2</v>
      </c>
      <c r="D9">
        <v>4.5668846459480897E-2</v>
      </c>
      <c r="E9">
        <v>4.6402167364880301E-2</v>
      </c>
      <c r="F9">
        <v>4.7671440178364402E-2</v>
      </c>
      <c r="G9">
        <v>4.8987867368830401E-2</v>
      </c>
      <c r="H9">
        <v>5.0237342069751702E-2</v>
      </c>
      <c r="I9">
        <v>5.1388822497946803E-2</v>
      </c>
      <c r="J9">
        <v>5.2449162850899601E-2</v>
      </c>
      <c r="K9">
        <v>5.3438448249492898E-2</v>
      </c>
      <c r="L9">
        <v>5.43695358881921E-2</v>
      </c>
      <c r="M9">
        <v>5.5246755860155997E-2</v>
      </c>
      <c r="N9">
        <v>5.6063413560345103E-2</v>
      </c>
      <c r="O9">
        <v>5.6841575421686899E-2</v>
      </c>
      <c r="P9">
        <v>5.7584935056346098E-2</v>
      </c>
      <c r="Q9">
        <v>5.83139660582195E-2</v>
      </c>
      <c r="R9">
        <v>5.9079194985019498E-2</v>
      </c>
      <c r="S9">
        <v>5.96878967006651E-2</v>
      </c>
      <c r="T9">
        <v>6.0225848401245598E-2</v>
      </c>
      <c r="U9">
        <v>6.0690445625025999E-2</v>
      </c>
      <c r="V9">
        <v>6.1080321059961598E-2</v>
      </c>
      <c r="W9">
        <v>6.1376233558800897E-2</v>
      </c>
      <c r="X9">
        <v>6.1570824830076303E-2</v>
      </c>
      <c r="Y9">
        <v>6.1672735851359399E-2</v>
      </c>
      <c r="Z9">
        <v>6.1697716739077701E-2</v>
      </c>
      <c r="AA9">
        <v>6.1577032692317797E-2</v>
      </c>
      <c r="AB9">
        <v>6.1262076279087502E-2</v>
      </c>
      <c r="AC9">
        <v>6.0772266711733601E-2</v>
      </c>
      <c r="AD9">
        <v>6.0136107652580303E-2</v>
      </c>
      <c r="AE9">
        <v>5.9374247680312103E-2</v>
      </c>
      <c r="AF9">
        <v>5.8268141002476299E-2</v>
      </c>
      <c r="AG9">
        <v>5.6901420216449297E-2</v>
      </c>
      <c r="AH9">
        <v>5.5385946247198503E-2</v>
      </c>
      <c r="AI9">
        <v>5.3724757951524399E-2</v>
      </c>
      <c r="AJ9">
        <v>5.19395569505594E-2</v>
      </c>
      <c r="AK9">
        <v>5.0058054011169799E-2</v>
      </c>
      <c r="AL9">
        <v>4.8123563719621197E-2</v>
      </c>
      <c r="AM9">
        <v>4.5991702491717301E-2</v>
      </c>
      <c r="AN9">
        <v>4.3569916041569901E-2</v>
      </c>
      <c r="AO9">
        <v>4.0937354687001298E-2</v>
      </c>
      <c r="AP9">
        <v>3.8196265982760103E-2</v>
      </c>
      <c r="AQ9">
        <v>3.54269139709701E-2</v>
      </c>
      <c r="AR9">
        <v>3.2694914974976001E-2</v>
      </c>
      <c r="AS9">
        <v>3.0176442776991799E-2</v>
      </c>
      <c r="AT9">
        <v>2.7842336860772698E-2</v>
      </c>
      <c r="AU9">
        <v>2.5642414597108702E-2</v>
      </c>
      <c r="AV9">
        <v>2.36847025330813E-2</v>
      </c>
      <c r="AW9">
        <v>2.1926010583689499E-2</v>
      </c>
      <c r="AX9">
        <v>2.03906096843047E-2</v>
      </c>
      <c r="AY9">
        <v>1.91001238479508E-2</v>
      </c>
      <c r="AZ9">
        <v>1.76054365511773E-2</v>
      </c>
      <c r="BA9">
        <v>1.6125006358645E-2</v>
      </c>
      <c r="BB9">
        <v>1.48711205815934E-2</v>
      </c>
      <c r="BC9">
        <v>1.38208318331281E-2</v>
      </c>
      <c r="BD9">
        <v>1.2944726070276601E-2</v>
      </c>
      <c r="BE9">
        <v>1.22155514239619E-2</v>
      </c>
      <c r="BF9">
        <v>1.16096910487931E-2</v>
      </c>
      <c r="BG9">
        <v>1.11066906432004E-2</v>
      </c>
      <c r="BH9">
        <v>1.0689331926178399E-2</v>
      </c>
      <c r="BI9">
        <v>1.03429516060133E-2</v>
      </c>
      <c r="BJ9">
        <v>1.00552246186533E-2</v>
      </c>
      <c r="BK9">
        <v>9.8159968690257303E-3</v>
      </c>
      <c r="BL9">
        <v>9.6168398772890802E-3</v>
      </c>
      <c r="BM9">
        <v>9.4508224510988694E-3</v>
      </c>
      <c r="BN9">
        <v>9.3122499442321698E-3</v>
      </c>
      <c r="BO9">
        <v>9.1962394944824204E-3</v>
      </c>
      <c r="BP9">
        <v>9.0984791512254901E-3</v>
      </c>
      <c r="BQ9">
        <v>9.0158870120200501E-3</v>
      </c>
      <c r="BR9">
        <v>8.9463491843293896E-3</v>
      </c>
      <c r="BS9">
        <v>8.8885233153167594E-3</v>
      </c>
      <c r="BT9">
        <v>8.8411828662198193E-3</v>
      </c>
      <c r="BU9">
        <v>8.8029459078559098E-3</v>
      </c>
      <c r="BV9">
        <v>8.7729091809290605E-3</v>
      </c>
      <c r="BW9">
        <v>8.7505891844958297E-3</v>
      </c>
      <c r="BX9">
        <v>8.7356865292313804E-3</v>
      </c>
      <c r="BY9">
        <v>8.7279487595106793E-3</v>
      </c>
      <c r="BZ9">
        <v>8.7269583111269904E-3</v>
      </c>
      <c r="CA9">
        <v>8.7322488230325394E-3</v>
      </c>
      <c r="CB9">
        <v>8.7432942918088397E-3</v>
      </c>
      <c r="CC9">
        <v>8.7594839404084406E-3</v>
      </c>
      <c r="CD9">
        <v>8.7798731701394499E-3</v>
      </c>
      <c r="CE9">
        <v>8.8036264433793195E-3</v>
      </c>
    </row>
    <row r="10" spans="1:83" x14ac:dyDescent="0.25">
      <c r="A10" t="s">
        <v>1</v>
      </c>
      <c r="B10" t="s">
        <v>10</v>
      </c>
      <c r="C10">
        <v>2325.8611993770901</v>
      </c>
      <c r="D10">
        <v>2338.0402090442599</v>
      </c>
      <c r="E10">
        <v>2401.6602144925901</v>
      </c>
      <c r="F10">
        <v>2466.9832181342499</v>
      </c>
      <c r="G10">
        <v>2534.4980806270901</v>
      </c>
      <c r="H10">
        <v>2604.4572464091898</v>
      </c>
      <c r="I10">
        <v>2676.9969553360002</v>
      </c>
      <c r="J10">
        <v>2752.2614613721498</v>
      </c>
      <c r="K10">
        <v>2830.5272512831398</v>
      </c>
      <c r="L10">
        <v>2912.4755243463001</v>
      </c>
      <c r="M10">
        <v>2998.8676209304099</v>
      </c>
      <c r="N10">
        <v>3090.6051283143001</v>
      </c>
      <c r="O10">
        <v>3186.51397950821</v>
      </c>
      <c r="P10">
        <v>3285.9971233808301</v>
      </c>
      <c r="Q10">
        <v>3387.18727250136</v>
      </c>
      <c r="R10">
        <v>3486.0974075701101</v>
      </c>
      <c r="S10">
        <v>3593.5185265509499</v>
      </c>
      <c r="T10">
        <v>3704.4337971190498</v>
      </c>
      <c r="U10">
        <v>3819.1076848762</v>
      </c>
      <c r="V10">
        <v>3937.8847965156401</v>
      </c>
      <c r="W10">
        <v>4060.9895270934198</v>
      </c>
      <c r="X10">
        <v>4188.2976579178103</v>
      </c>
      <c r="Y10">
        <v>4319.5888009873097</v>
      </c>
      <c r="Z10">
        <v>4454.59047659099</v>
      </c>
      <c r="AA10">
        <v>4592.8899581078804</v>
      </c>
      <c r="AB10">
        <v>4733.99037077097</v>
      </c>
      <c r="AC10">
        <v>4877.5030302867399</v>
      </c>
      <c r="AD10">
        <v>5023.1474428351003</v>
      </c>
      <c r="AE10">
        <v>5169.9819505915202</v>
      </c>
      <c r="AF10">
        <v>16293.3413438384</v>
      </c>
      <c r="AG10">
        <v>16737.3936163361</v>
      </c>
      <c r="AH10">
        <v>17175.711032327901</v>
      </c>
      <c r="AI10">
        <v>17609.104085452698</v>
      </c>
      <c r="AJ10">
        <v>18042.4357375441</v>
      </c>
      <c r="AK10">
        <v>18481.2689222152</v>
      </c>
      <c r="AL10">
        <v>18928.1088016227</v>
      </c>
      <c r="AM10">
        <v>32441.1094791209</v>
      </c>
      <c r="AN10">
        <v>47371.984556437099</v>
      </c>
      <c r="AO10">
        <v>62486.818008261696</v>
      </c>
      <c r="AP10">
        <v>78322.135726952096</v>
      </c>
      <c r="AQ10">
        <v>94910.633697570796</v>
      </c>
      <c r="AR10">
        <v>112286.299633531</v>
      </c>
      <c r="AS10">
        <v>115097.67525888</v>
      </c>
      <c r="AT10">
        <v>133756.78457945201</v>
      </c>
      <c r="AU10">
        <v>153259.62342142701</v>
      </c>
      <c r="AV10">
        <v>157040.73117531399</v>
      </c>
      <c r="AW10">
        <v>177802.487574628</v>
      </c>
      <c r="AX10">
        <v>182015.96809409501</v>
      </c>
      <c r="AY10">
        <v>186242.51175361901</v>
      </c>
      <c r="AZ10">
        <v>190514.07028766201</v>
      </c>
      <c r="BA10">
        <v>194902.84402437499</v>
      </c>
      <c r="BB10">
        <v>199191.08454132799</v>
      </c>
      <c r="BC10">
        <v>203464.40836456901</v>
      </c>
      <c r="BD10">
        <v>207709.48756065901</v>
      </c>
      <c r="BE10">
        <v>211913.523782923</v>
      </c>
      <c r="BF10">
        <v>216065.74876726</v>
      </c>
      <c r="BG10">
        <v>220164.30896001399</v>
      </c>
      <c r="BH10">
        <v>224209.11609672301</v>
      </c>
      <c r="BI10">
        <v>228207.14306971701</v>
      </c>
      <c r="BJ10">
        <v>232168.98161417499</v>
      </c>
      <c r="BK10">
        <v>236103.811233922</v>
      </c>
      <c r="BL10">
        <v>240021.25275508</v>
      </c>
      <c r="BM10">
        <v>243929.603036874</v>
      </c>
      <c r="BN10">
        <v>247835.83497163199</v>
      </c>
      <c r="BO10">
        <v>251751.42293913299</v>
      </c>
      <c r="BP10">
        <v>255694.990740404</v>
      </c>
      <c r="BQ10">
        <v>259670.15721829899</v>
      </c>
      <c r="BR10">
        <v>263667.65460453299</v>
      </c>
      <c r="BS10">
        <v>267666.82901550498</v>
      </c>
      <c r="BT10">
        <v>271652.23417074099</v>
      </c>
      <c r="BU10">
        <v>275620.86907860701</v>
      </c>
      <c r="BV10">
        <v>279561.70068162301</v>
      </c>
      <c r="BW10">
        <v>283455.39906308398</v>
      </c>
      <c r="BX10">
        <v>287280.25116586802</v>
      </c>
      <c r="BY10">
        <v>291015.77963529201</v>
      </c>
      <c r="BZ10">
        <v>294649.45091805898</v>
      </c>
      <c r="CA10">
        <v>298172.87989048299</v>
      </c>
      <c r="CB10">
        <v>301582.094651872</v>
      </c>
      <c r="CC10">
        <v>304878.41916912299</v>
      </c>
      <c r="CD10">
        <v>308077.21145824902</v>
      </c>
      <c r="CE10">
        <v>311192.50556836498</v>
      </c>
    </row>
    <row r="11" spans="1:83" x14ac:dyDescent="0.25">
      <c r="A11" t="s">
        <v>1</v>
      </c>
      <c r="B11" t="s">
        <v>11</v>
      </c>
      <c r="C11">
        <v>1162.93059968477</v>
      </c>
      <c r="D11">
        <v>1100.3974909614401</v>
      </c>
      <c r="E11">
        <v>1083.09245180482</v>
      </c>
      <c r="F11">
        <v>1114.23550324032</v>
      </c>
      <c r="G11">
        <v>1166.6892781368599</v>
      </c>
      <c r="H11">
        <v>1222.72036408693</v>
      </c>
      <c r="I11">
        <v>1272.2979104127901</v>
      </c>
      <c r="J11">
        <v>1312.87983213551</v>
      </c>
      <c r="K11">
        <v>1346.5256468375501</v>
      </c>
      <c r="L11">
        <v>1376.97495282158</v>
      </c>
      <c r="M11">
        <v>1407.8099852563701</v>
      </c>
      <c r="N11">
        <v>1441.6303797779899</v>
      </c>
      <c r="O11">
        <v>1479.79321760022</v>
      </c>
      <c r="P11">
        <v>1522.4405230846301</v>
      </c>
      <c r="Q11">
        <v>1568.8538714390299</v>
      </c>
      <c r="R11">
        <v>1617.6397913947401</v>
      </c>
      <c r="S11">
        <v>1667.63182492901</v>
      </c>
      <c r="T11">
        <v>1718.9331400600099</v>
      </c>
      <c r="U11">
        <v>1771.6775457142101</v>
      </c>
      <c r="V11">
        <v>1826.0849494870599</v>
      </c>
      <c r="W11">
        <v>1880.62583738067</v>
      </c>
      <c r="X11">
        <v>1931.47800044378</v>
      </c>
      <c r="Y11">
        <v>1978.02313526065</v>
      </c>
      <c r="Z11">
        <v>2021.2590188235599</v>
      </c>
      <c r="AA11">
        <v>2054.5484380947</v>
      </c>
      <c r="AB11">
        <v>2060.47018504985</v>
      </c>
      <c r="AC11">
        <v>2037.24540777385</v>
      </c>
      <c r="AD11">
        <v>1992.0319694219299</v>
      </c>
      <c r="AE11">
        <v>1930.1488008767799</v>
      </c>
      <c r="AF11">
        <v>2535.5196941842501</v>
      </c>
      <c r="AG11">
        <v>2455.8169310773801</v>
      </c>
      <c r="AH11">
        <v>2360.95436994289</v>
      </c>
      <c r="AI11">
        <v>2251.2582284116502</v>
      </c>
      <c r="AJ11">
        <v>2130.4210346237901</v>
      </c>
      <c r="AK11">
        <v>2007.58259481246</v>
      </c>
      <c r="AL11">
        <v>1888.2155247691201</v>
      </c>
      <c r="AM11">
        <v>2452.35442661263</v>
      </c>
      <c r="AN11">
        <v>3109.70723450069</v>
      </c>
      <c r="AO11">
        <v>3622.5419718435701</v>
      </c>
      <c r="AP11">
        <v>4078.9734842251701</v>
      </c>
      <c r="AQ11">
        <v>4477.2108586138702</v>
      </c>
      <c r="AR11">
        <v>4816.0659038330195</v>
      </c>
      <c r="AS11">
        <v>4549.0793913362104</v>
      </c>
      <c r="AT11">
        <v>4835.5952574436797</v>
      </c>
      <c r="AU11">
        <v>5078.9292877479102</v>
      </c>
      <c r="AV11">
        <v>4817.4771815684899</v>
      </c>
      <c r="AW11">
        <v>5033.3044104914497</v>
      </c>
      <c r="AX11">
        <v>4806.5323447452101</v>
      </c>
      <c r="AY11">
        <v>4619.1866349084203</v>
      </c>
      <c r="AZ11">
        <v>4437.52482068464</v>
      </c>
      <c r="BA11">
        <v>4207.2168844935104</v>
      </c>
      <c r="BB11">
        <v>3999.4554496420701</v>
      </c>
      <c r="BC11">
        <v>3827.7689367805301</v>
      </c>
      <c r="BD11">
        <v>3688.9993279946102</v>
      </c>
      <c r="BE11">
        <v>3578.7779206513301</v>
      </c>
      <c r="BF11">
        <v>3493.0458114366002</v>
      </c>
      <c r="BG11">
        <v>3428.2090728185099</v>
      </c>
      <c r="BH11">
        <v>3381.1368089460898</v>
      </c>
      <c r="BI11">
        <v>3349.12890451369</v>
      </c>
      <c r="BJ11">
        <v>3329.8746712830998</v>
      </c>
      <c r="BK11">
        <v>3321.40902584478</v>
      </c>
      <c r="BL11">
        <v>3322.0690033651399</v>
      </c>
      <c r="BM11">
        <v>3330.45325990115</v>
      </c>
      <c r="BN11">
        <v>3345.3849922363902</v>
      </c>
      <c r="BO11">
        <v>3365.8793002798898</v>
      </c>
      <c r="BP11">
        <v>3391.1159676215002</v>
      </c>
      <c r="BQ11">
        <v>3420.4170055752102</v>
      </c>
      <c r="BR11">
        <v>3453.22305034904</v>
      </c>
      <c r="BS11">
        <v>3489.0704843272702</v>
      </c>
      <c r="BT11">
        <v>3527.5703507153198</v>
      </c>
      <c r="BU11">
        <v>3568.3920133639299</v>
      </c>
      <c r="BV11">
        <v>3611.2524187300601</v>
      </c>
      <c r="BW11">
        <v>3655.9051550060799</v>
      </c>
      <c r="BX11">
        <v>3702.1295572359099</v>
      </c>
      <c r="BY11">
        <v>3749.7221142653402</v>
      </c>
      <c r="BZ11">
        <v>3798.4906114443102</v>
      </c>
      <c r="CA11">
        <v>3848.2518339593098</v>
      </c>
      <c r="CB11">
        <v>3898.8306355879899</v>
      </c>
      <c r="CC11">
        <v>3950.0603788813501</v>
      </c>
      <c r="CD11">
        <v>4001.7843328116501</v>
      </c>
      <c r="CE11">
        <v>4053.8584093025502</v>
      </c>
    </row>
    <row r="12" spans="1:83" x14ac:dyDescent="0.25">
      <c r="A12" t="s">
        <v>1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25">
      <c r="A13" t="s">
        <v>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25">
      <c r="A14" t="s">
        <v>1</v>
      </c>
      <c r="B14" t="s">
        <v>14</v>
      </c>
      <c r="C14">
        <v>515.84796134609303</v>
      </c>
      <c r="D14">
        <v>521.72738957559602</v>
      </c>
      <c r="E14">
        <v>598.20806001336598</v>
      </c>
      <c r="F14">
        <v>665.76552605849395</v>
      </c>
      <c r="G14">
        <v>722.84453624139599</v>
      </c>
      <c r="H14">
        <v>768.210125012655</v>
      </c>
      <c r="I14">
        <v>804.27121471578005</v>
      </c>
      <c r="J14">
        <v>835.47817553915002</v>
      </c>
      <c r="K14">
        <v>865.74656080495299</v>
      </c>
      <c r="L14">
        <v>897.4299887249</v>
      </c>
      <c r="M14">
        <v>931.45249800372005</v>
      </c>
      <c r="N14">
        <v>967.81260682443803</v>
      </c>
      <c r="O14">
        <v>1005.93599650363</v>
      </c>
      <c r="P14">
        <v>1044.9309835674801</v>
      </c>
      <c r="Q14">
        <v>1083.8877815098001</v>
      </c>
      <c r="R14">
        <v>1121.82655946299</v>
      </c>
      <c r="S14">
        <v>1158.47572229194</v>
      </c>
      <c r="T14">
        <v>1194.7633067577799</v>
      </c>
      <c r="U14">
        <v>1231.0345354036599</v>
      </c>
      <c r="V14">
        <v>1267.5803176670599</v>
      </c>
      <c r="W14">
        <v>1302.4910640862399</v>
      </c>
      <c r="X14">
        <v>1333.5249616840199</v>
      </c>
      <c r="Y14">
        <v>1362.42359266169</v>
      </c>
      <c r="Z14">
        <v>1390.82768399212</v>
      </c>
      <c r="AA14">
        <v>1409.8319383993801</v>
      </c>
      <c r="AB14">
        <v>1408.53749040247</v>
      </c>
      <c r="AC14">
        <v>1395.68252637761</v>
      </c>
      <c r="AD14">
        <v>1378.91039219609</v>
      </c>
      <c r="AE14">
        <v>1358.3564636604799</v>
      </c>
      <c r="AF14">
        <v>1328.86407973563</v>
      </c>
      <c r="AG14">
        <v>1289.0827995940899</v>
      </c>
      <c r="AH14">
        <v>1238.3258398360599</v>
      </c>
      <c r="AI14">
        <v>1176.46720650214</v>
      </c>
      <c r="AJ14">
        <v>1110.1676005169199</v>
      </c>
      <c r="AK14">
        <v>1047.4189871697699</v>
      </c>
      <c r="AL14">
        <v>990.67178155819204</v>
      </c>
      <c r="AM14">
        <v>939.96996673725505</v>
      </c>
      <c r="AN14">
        <v>892.733896293626</v>
      </c>
      <c r="AO14">
        <v>850.90532808338298</v>
      </c>
      <c r="AP14">
        <v>816.97177954581105</v>
      </c>
      <c r="AQ14">
        <v>790.082000051254</v>
      </c>
      <c r="AR14">
        <v>769.22680142800198</v>
      </c>
      <c r="AS14">
        <v>755.47601956768301</v>
      </c>
      <c r="AT14">
        <v>746.63689935515094</v>
      </c>
      <c r="AU14">
        <v>740.79346775967099</v>
      </c>
      <c r="AV14">
        <v>739.43795503875299</v>
      </c>
      <c r="AW14">
        <v>740.80063274803604</v>
      </c>
      <c r="AX14">
        <v>745.23599633604397</v>
      </c>
      <c r="AY14">
        <v>753.271282044759</v>
      </c>
      <c r="AZ14">
        <v>751.06525899146095</v>
      </c>
      <c r="BA14">
        <v>740.56942605337804</v>
      </c>
      <c r="BB14">
        <v>733.91110451288603</v>
      </c>
      <c r="BC14">
        <v>730.32296503831003</v>
      </c>
      <c r="BD14">
        <v>729.27961396730097</v>
      </c>
      <c r="BE14">
        <v>730.33252951342502</v>
      </c>
      <c r="BF14">
        <v>733.11091620867603</v>
      </c>
      <c r="BG14">
        <v>737.31333806538896</v>
      </c>
      <c r="BH14">
        <v>742.69744929486296</v>
      </c>
      <c r="BI14">
        <v>749.06807530968103</v>
      </c>
      <c r="BJ14">
        <v>756.267919859161</v>
      </c>
      <c r="BK14">
        <v>764.17049358982104</v>
      </c>
      <c r="BL14">
        <v>772.67370951243595</v>
      </c>
      <c r="BM14">
        <v>781.69540275667396</v>
      </c>
      <c r="BN14">
        <v>791.16924908987096</v>
      </c>
      <c r="BO14">
        <v>801.04227619315498</v>
      </c>
      <c r="BP14">
        <v>811.27328006352604</v>
      </c>
      <c r="BQ14">
        <v>821.83237356442203</v>
      </c>
      <c r="BR14">
        <v>832.69614100982801</v>
      </c>
      <c r="BS14">
        <v>843.84408431331894</v>
      </c>
      <c r="BT14">
        <v>855.25539064119198</v>
      </c>
      <c r="BU14">
        <v>866.90840835915299</v>
      </c>
      <c r="BV14">
        <v>878.78258996983095</v>
      </c>
      <c r="BW14">
        <v>890.85655561574504</v>
      </c>
      <c r="BX14">
        <v>903.10613326993405</v>
      </c>
      <c r="BY14">
        <v>915.50416945932</v>
      </c>
      <c r="BZ14">
        <v>928.020938009627</v>
      </c>
      <c r="CA14">
        <v>940.62605381222397</v>
      </c>
      <c r="CB14">
        <v>953.28915360795497</v>
      </c>
      <c r="CC14">
        <v>965.98122891335402</v>
      </c>
      <c r="CD14">
        <v>978.67525728986902</v>
      </c>
      <c r="CE14">
        <v>991.34768933048701</v>
      </c>
    </row>
    <row r="15" spans="1:83" x14ac:dyDescent="0.25">
      <c r="A15" t="s">
        <v>1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332.10676707256101</v>
      </c>
      <c r="BA15">
        <v>331.82194264261398</v>
      </c>
      <c r="BB15">
        <v>332.80256485837702</v>
      </c>
      <c r="BC15">
        <v>334.71286574921697</v>
      </c>
      <c r="BD15">
        <v>337.37030663348901</v>
      </c>
      <c r="BE15">
        <v>340.63716815629198</v>
      </c>
      <c r="BF15">
        <v>344.40264208747402</v>
      </c>
      <c r="BG15">
        <v>348.57581808158801</v>
      </c>
      <c r="BH15">
        <v>353.08201269012102</v>
      </c>
      <c r="BI15">
        <v>357.85992533920597</v>
      </c>
      <c r="BJ15">
        <v>362.860337651115</v>
      </c>
      <c r="BK15">
        <v>368.04421203230902</v>
      </c>
      <c r="BL15">
        <v>373.38089087329399</v>
      </c>
      <c r="BM15">
        <v>378.84660622377203</v>
      </c>
      <c r="BN15">
        <v>384.423337688088</v>
      </c>
      <c r="BO15">
        <v>390.09712680776499</v>
      </c>
      <c r="BP15">
        <v>395.85833427719803</v>
      </c>
      <c r="BQ15">
        <v>401.70175100178898</v>
      </c>
      <c r="BR15">
        <v>407.62422005833503</v>
      </c>
      <c r="BS15">
        <v>413.62201299174001</v>
      </c>
      <c r="BT15">
        <v>419.68915424023203</v>
      </c>
      <c r="BU15">
        <v>425.81856695466303</v>
      </c>
      <c r="BV15">
        <v>432.00348948298</v>
      </c>
      <c r="BW15">
        <v>438.23648407638302</v>
      </c>
      <c r="BX15">
        <v>444.50829838820198</v>
      </c>
      <c r="BY15">
        <v>450.807312336677</v>
      </c>
      <c r="BZ15">
        <v>457.11984819317303</v>
      </c>
      <c r="CA15">
        <v>463.43114258879598</v>
      </c>
      <c r="CB15">
        <v>469.72625440307399</v>
      </c>
      <c r="CC15">
        <v>475.99026909320798</v>
      </c>
      <c r="CD15">
        <v>482.20961127509202</v>
      </c>
      <c r="CE15">
        <v>488.37472008432502</v>
      </c>
    </row>
    <row r="16" spans="1:83" x14ac:dyDescent="0.25">
      <c r="A16" t="s">
        <v>1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180.39230268035701</v>
      </c>
      <c r="BA16">
        <v>178.585932320647</v>
      </c>
      <c r="BB16">
        <v>181.40977069854</v>
      </c>
      <c r="BC16">
        <v>184.84441998506301</v>
      </c>
      <c r="BD16">
        <v>188.49724648672799</v>
      </c>
      <c r="BE16">
        <v>192.28839028938401</v>
      </c>
      <c r="BF16">
        <v>196.17858959344699</v>
      </c>
      <c r="BG16">
        <v>200.13734478903601</v>
      </c>
      <c r="BH16">
        <v>204.14071950514401</v>
      </c>
      <c r="BI16">
        <v>208.16803698694201</v>
      </c>
      <c r="BJ16">
        <v>212.20295645889101</v>
      </c>
      <c r="BK16">
        <v>216.234371806864</v>
      </c>
      <c r="BL16">
        <v>220.25487091276801</v>
      </c>
      <c r="BM16">
        <v>224.26051722038699</v>
      </c>
      <c r="BN16">
        <v>228.25026699146599</v>
      </c>
      <c r="BO16">
        <v>232.22288431396399</v>
      </c>
      <c r="BP16">
        <v>236.176563022127</v>
      </c>
      <c r="BQ16">
        <v>240.11663945553599</v>
      </c>
      <c r="BR16">
        <v>244.05291171725099</v>
      </c>
      <c r="BS16">
        <v>247.99679090353101</v>
      </c>
      <c r="BT16">
        <v>251.95433406793299</v>
      </c>
      <c r="BU16">
        <v>255.92526043232601</v>
      </c>
      <c r="BV16">
        <v>259.911443617011</v>
      </c>
      <c r="BW16">
        <v>263.91627226130998</v>
      </c>
      <c r="BX16">
        <v>267.94174167315401</v>
      </c>
      <c r="BY16">
        <v>271.98679407935202</v>
      </c>
      <c r="BZ16">
        <v>276.04543912053998</v>
      </c>
      <c r="CA16">
        <v>280.109018812795</v>
      </c>
      <c r="CB16">
        <v>284.16706458397198</v>
      </c>
      <c r="CC16">
        <v>288.20726151220202</v>
      </c>
      <c r="CD16">
        <v>292.21378163990499</v>
      </c>
      <c r="CE16">
        <v>296.17523917537801</v>
      </c>
    </row>
    <row r="17" spans="1:83" x14ac:dyDescent="0.25">
      <c r="A17" t="s">
        <v>1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0.54317563074811803</v>
      </c>
      <c r="BA17">
        <v>0.53819807966404298</v>
      </c>
      <c r="BB17">
        <v>0.54509727344120196</v>
      </c>
      <c r="BC17">
        <v>0.55224772902382901</v>
      </c>
      <c r="BD17">
        <v>0.55872506495216401</v>
      </c>
      <c r="BE17">
        <v>0.56449620964779101</v>
      </c>
      <c r="BF17">
        <v>0.56961987400671599</v>
      </c>
      <c r="BG17">
        <v>0.57415728345846395</v>
      </c>
      <c r="BH17">
        <v>0.57816799544616404</v>
      </c>
      <c r="BI17">
        <v>0.58170256641512696</v>
      </c>
      <c r="BJ17">
        <v>0.58480614837249301</v>
      </c>
      <c r="BK17">
        <v>0.58752281584007704</v>
      </c>
      <c r="BL17">
        <v>0.58989325992987396</v>
      </c>
      <c r="BM17">
        <v>0.59195598835039698</v>
      </c>
      <c r="BN17">
        <v>0.59374716520635096</v>
      </c>
      <c r="BO17">
        <v>0.59529503899268899</v>
      </c>
      <c r="BP17">
        <v>0.596618897650254</v>
      </c>
      <c r="BQ17">
        <v>0.59774855065161703</v>
      </c>
      <c r="BR17">
        <v>0.59872034022493903</v>
      </c>
      <c r="BS17">
        <v>0.59957348282738399</v>
      </c>
      <c r="BT17">
        <v>0.60033558533111997</v>
      </c>
      <c r="BU17">
        <v>0.60101949584451697</v>
      </c>
      <c r="BV17">
        <v>0.60164200045715299</v>
      </c>
      <c r="BW17">
        <v>0.602223415555037</v>
      </c>
      <c r="BX17">
        <v>0.60278231620133504</v>
      </c>
      <c r="BY17">
        <v>0.60333270254548099</v>
      </c>
      <c r="BZ17">
        <v>0.60387979260066205</v>
      </c>
      <c r="CA17">
        <v>0.60442424574245002</v>
      </c>
      <c r="CB17">
        <v>0.60496312888682402</v>
      </c>
      <c r="CC17">
        <v>0.60548981822938397</v>
      </c>
      <c r="CD17">
        <v>0.60598912756469603</v>
      </c>
      <c r="CE17">
        <v>0.60645079893619103</v>
      </c>
    </row>
    <row r="18" spans="1:83" x14ac:dyDescent="0.25">
      <c r="A18" t="s">
        <v>1</v>
      </c>
      <c r="B18" t="s">
        <v>18</v>
      </c>
      <c r="C18">
        <v>567913</v>
      </c>
      <c r="D18">
        <v>583481</v>
      </c>
      <c r="E18">
        <v>599358</v>
      </c>
      <c r="F18">
        <v>615660</v>
      </c>
      <c r="G18">
        <v>632509</v>
      </c>
      <c r="H18">
        <v>649968</v>
      </c>
      <c r="I18">
        <v>668071</v>
      </c>
      <c r="J18">
        <v>686854</v>
      </c>
      <c r="K18">
        <v>706386</v>
      </c>
      <c r="L18">
        <v>726837</v>
      </c>
      <c r="M18">
        <v>748397</v>
      </c>
      <c r="N18">
        <v>771291</v>
      </c>
      <c r="O18">
        <v>795226</v>
      </c>
      <c r="P18">
        <v>820053</v>
      </c>
      <c r="Q18">
        <v>845306</v>
      </c>
      <c r="R18">
        <v>869990</v>
      </c>
      <c r="S18">
        <v>896798</v>
      </c>
      <c r="T18">
        <v>924478</v>
      </c>
      <c r="U18">
        <v>953096</v>
      </c>
      <c r="V18">
        <v>982738</v>
      </c>
      <c r="W18">
        <v>1013460</v>
      </c>
      <c r="X18">
        <v>1045231</v>
      </c>
      <c r="Y18">
        <v>1077996</v>
      </c>
      <c r="Z18">
        <v>1111687</v>
      </c>
      <c r="AA18">
        <v>1146201</v>
      </c>
      <c r="AB18">
        <v>1181414</v>
      </c>
      <c r="AC18">
        <v>1217229</v>
      </c>
      <c r="AD18">
        <v>1253576</v>
      </c>
      <c r="AE18">
        <v>1290220</v>
      </c>
      <c r="AF18">
        <v>1326797</v>
      </c>
      <c r="AG18">
        <v>1362957</v>
      </c>
      <c r="AH18">
        <v>1398650</v>
      </c>
      <c r="AI18">
        <v>1433942</v>
      </c>
      <c r="AJ18">
        <v>1469229</v>
      </c>
      <c r="AK18">
        <v>1504964</v>
      </c>
      <c r="AL18">
        <v>1541351</v>
      </c>
      <c r="AM18">
        <v>1578507</v>
      </c>
      <c r="AN18">
        <v>1616720</v>
      </c>
      <c r="AO18">
        <v>1656181</v>
      </c>
      <c r="AP18">
        <v>1696900</v>
      </c>
      <c r="AQ18">
        <v>1738897</v>
      </c>
      <c r="AR18">
        <v>1782202</v>
      </c>
      <c r="AS18">
        <v>1826824</v>
      </c>
      <c r="AT18">
        <v>1872664</v>
      </c>
      <c r="AU18">
        <v>1919440</v>
      </c>
      <c r="AV18">
        <v>1966795</v>
      </c>
      <c r="AW18">
        <v>2014429</v>
      </c>
      <c r="AX18">
        <v>2062166</v>
      </c>
      <c r="AY18">
        <v>2110051</v>
      </c>
      <c r="AZ18">
        <v>2158446</v>
      </c>
      <c r="BA18">
        <v>2208169</v>
      </c>
      <c r="BB18">
        <v>2256753</v>
      </c>
      <c r="BC18">
        <v>2305168</v>
      </c>
      <c r="BD18">
        <v>2353263</v>
      </c>
      <c r="BE18">
        <v>2400893</v>
      </c>
      <c r="BF18">
        <v>2447936</v>
      </c>
      <c r="BG18">
        <v>2494371</v>
      </c>
      <c r="BH18">
        <v>2540197</v>
      </c>
      <c r="BI18">
        <v>2585493</v>
      </c>
      <c r="BJ18">
        <v>2630379</v>
      </c>
      <c r="BK18">
        <v>2674959</v>
      </c>
      <c r="BL18">
        <v>2719342</v>
      </c>
      <c r="BM18">
        <v>2763622</v>
      </c>
      <c r="BN18">
        <v>2807878</v>
      </c>
      <c r="BO18">
        <v>2852240</v>
      </c>
      <c r="BP18">
        <v>2896919</v>
      </c>
      <c r="BQ18">
        <v>2941956</v>
      </c>
      <c r="BR18">
        <v>2987246</v>
      </c>
      <c r="BS18">
        <v>3032555</v>
      </c>
      <c r="BT18">
        <v>3077708</v>
      </c>
      <c r="BU18">
        <v>3122671</v>
      </c>
      <c r="BV18">
        <v>3167319</v>
      </c>
      <c r="BW18">
        <v>3211433</v>
      </c>
      <c r="BX18">
        <v>3254767</v>
      </c>
      <c r="BY18">
        <v>3297089</v>
      </c>
      <c r="BZ18">
        <v>3338257</v>
      </c>
      <c r="CA18">
        <v>3378176</v>
      </c>
      <c r="CB18">
        <v>3416801</v>
      </c>
      <c r="CC18">
        <v>3454147</v>
      </c>
      <c r="CD18">
        <v>3490388</v>
      </c>
      <c r="CE18">
        <v>3525683</v>
      </c>
    </row>
    <row r="19" spans="1:83" x14ac:dyDescent="0.25">
      <c r="A19" t="s">
        <v>19</v>
      </c>
      <c r="B19" t="s">
        <v>2</v>
      </c>
      <c r="C19">
        <v>5827.5854175999302</v>
      </c>
      <c r="D19">
        <v>6919.4182337832099</v>
      </c>
      <c r="E19">
        <v>7487.3252057607997</v>
      </c>
      <c r="F19">
        <v>8216.1785653868701</v>
      </c>
      <c r="G19">
        <v>8800.3742934346901</v>
      </c>
      <c r="H19">
        <v>9218.9974658021401</v>
      </c>
      <c r="I19">
        <v>9523.4365822749005</v>
      </c>
      <c r="J19">
        <v>9780.8513420179097</v>
      </c>
      <c r="K19">
        <v>10039.175859532799</v>
      </c>
      <c r="L19">
        <v>10322.4863958797</v>
      </c>
      <c r="M19">
        <v>10638.652428941799</v>
      </c>
      <c r="N19">
        <v>10987.5527740422</v>
      </c>
      <c r="O19">
        <v>11362.245695997</v>
      </c>
      <c r="P19">
        <v>11752.962624792501</v>
      </c>
      <c r="Q19">
        <v>12147.9306836125</v>
      </c>
      <c r="R19">
        <v>12528.052408654799</v>
      </c>
      <c r="S19">
        <v>12908.4580303732</v>
      </c>
      <c r="T19">
        <v>13298.1323118049</v>
      </c>
      <c r="U19">
        <v>13698.5441214033</v>
      </c>
      <c r="V19">
        <v>14110.996567509699</v>
      </c>
      <c r="W19">
        <v>14438.4983319204</v>
      </c>
      <c r="X19">
        <v>14710.035495943999</v>
      </c>
      <c r="Y19">
        <v>14958.0390960062</v>
      </c>
      <c r="Z19">
        <v>15206.355520355801</v>
      </c>
      <c r="AA19">
        <v>15050.014001891201</v>
      </c>
      <c r="AB19">
        <v>14624.0117088604</v>
      </c>
      <c r="AC19">
        <v>14140.1007420562</v>
      </c>
      <c r="AD19">
        <v>13653.463137254599</v>
      </c>
      <c r="AE19">
        <v>13160.8700377105</v>
      </c>
      <c r="AF19">
        <v>12617.6941834238</v>
      </c>
      <c r="AG19">
        <v>12005.399121406501</v>
      </c>
      <c r="AH19">
        <v>11320.442997449099</v>
      </c>
      <c r="AI19">
        <v>10569.401735368299</v>
      </c>
      <c r="AJ19">
        <v>9894.5390832339199</v>
      </c>
      <c r="AK19">
        <v>9275.4816028359401</v>
      </c>
      <c r="AL19">
        <v>8745.80527819903</v>
      </c>
      <c r="AM19">
        <v>8267.2315348156499</v>
      </c>
      <c r="AN19">
        <v>7798.1735336067504</v>
      </c>
      <c r="AO19">
        <v>7445.9737309699503</v>
      </c>
      <c r="AP19">
        <v>7201.7110533375599</v>
      </c>
      <c r="AQ19">
        <v>7042.25435257358</v>
      </c>
      <c r="AR19">
        <v>6949.1186789448702</v>
      </c>
      <c r="AS19">
        <v>6926.3822439178002</v>
      </c>
      <c r="AT19">
        <v>6950.4426815266697</v>
      </c>
      <c r="AU19">
        <v>6997.7601160947297</v>
      </c>
      <c r="AV19">
        <v>7080.7848659435203</v>
      </c>
      <c r="AW19">
        <v>7182.1042247811001</v>
      </c>
      <c r="AX19">
        <v>7302.6398065317098</v>
      </c>
      <c r="AY19">
        <v>7449.4544669387597</v>
      </c>
      <c r="AZ19">
        <v>7461.7435201666403</v>
      </c>
      <c r="BA19">
        <v>7383.7345429607503</v>
      </c>
      <c r="BB19">
        <v>7358.5497003477503</v>
      </c>
      <c r="BC19">
        <v>7369.8229206573697</v>
      </c>
      <c r="BD19">
        <v>7408.7372557516701</v>
      </c>
      <c r="BE19">
        <v>7468.8161902457596</v>
      </c>
      <c r="BF19">
        <v>7545.1263053394096</v>
      </c>
      <c r="BG19">
        <v>7633.8620252909204</v>
      </c>
      <c r="BH19">
        <v>7732.0826805674196</v>
      </c>
      <c r="BI19">
        <v>7837.5186168664204</v>
      </c>
      <c r="BJ19">
        <v>7948.45160128309</v>
      </c>
      <c r="BK19">
        <v>8063.6002947717197</v>
      </c>
      <c r="BL19">
        <v>8182.0239722456199</v>
      </c>
      <c r="BM19">
        <v>8303.0484847609296</v>
      </c>
      <c r="BN19">
        <v>8426.2055078892299</v>
      </c>
      <c r="BO19">
        <v>8551.1768682583097</v>
      </c>
      <c r="BP19">
        <v>8677.7856339424507</v>
      </c>
      <c r="BQ19">
        <v>8805.9696666593609</v>
      </c>
      <c r="BR19">
        <v>8935.6960255535705</v>
      </c>
      <c r="BS19">
        <v>9066.8946853737998</v>
      </c>
      <c r="BT19">
        <v>9199.4279745113799</v>
      </c>
      <c r="BU19">
        <v>9333.1352218870907</v>
      </c>
      <c r="BV19">
        <v>9467.8615486715298</v>
      </c>
      <c r="BW19">
        <v>9603.4195314650296</v>
      </c>
      <c r="BX19">
        <v>9739.5678497398203</v>
      </c>
      <c r="BY19">
        <v>9876.0093695808991</v>
      </c>
      <c r="BZ19">
        <v>10012.4090335036</v>
      </c>
      <c r="CA19">
        <v>10148.4227539285</v>
      </c>
      <c r="CB19">
        <v>10283.715860354599</v>
      </c>
      <c r="CC19">
        <v>10417.9719363723</v>
      </c>
      <c r="CD19">
        <v>10550.927788192401</v>
      </c>
      <c r="CE19">
        <v>10682.427215010601</v>
      </c>
    </row>
    <row r="20" spans="1:83" x14ac:dyDescent="0.25">
      <c r="A20" t="s">
        <v>19</v>
      </c>
      <c r="B20" t="s">
        <v>3</v>
      </c>
      <c r="C20" s="95">
        <v>1.0133788299839699E-2</v>
      </c>
      <c r="D20" s="95">
        <v>1.1722578989391601E-2</v>
      </c>
      <c r="E20" s="95">
        <v>1.23967221683832E-2</v>
      </c>
      <c r="F20" s="95">
        <v>1.33004472190016E-2</v>
      </c>
      <c r="G20" s="95">
        <v>1.3925008099004099E-2</v>
      </c>
      <c r="H20" s="95">
        <v>1.4250503253640599E-2</v>
      </c>
      <c r="I20" s="95">
        <v>1.43712243236252E-2</v>
      </c>
      <c r="J20" s="95">
        <v>1.43992813674457E-2</v>
      </c>
      <c r="K20" s="95">
        <v>1.44098118735883E-2</v>
      </c>
      <c r="L20" s="95">
        <v>1.4436200792918699E-2</v>
      </c>
      <c r="M20" s="95">
        <v>1.44856419446766E-2</v>
      </c>
      <c r="N20" s="95">
        <v>1.4551787884781901E-2</v>
      </c>
      <c r="O20" s="95">
        <v>1.46287504854207E-2</v>
      </c>
      <c r="P20" s="95">
        <v>1.4704067837147901E-2</v>
      </c>
      <c r="Q20" s="95">
        <v>1.4771525365439599E-2</v>
      </c>
      <c r="R20" s="95">
        <v>1.4832564900809199E-2</v>
      </c>
      <c r="S20" s="95">
        <v>1.48460687871677E-2</v>
      </c>
      <c r="T20" s="95">
        <v>1.4852272789557801E-2</v>
      </c>
      <c r="U20" s="95">
        <v>1.4852616039218201E-2</v>
      </c>
      <c r="V20" s="95">
        <v>1.48482306362018E-2</v>
      </c>
      <c r="W20" s="95">
        <v>1.47394124441893E-2</v>
      </c>
      <c r="X20" s="95">
        <v>1.45647744161863E-2</v>
      </c>
      <c r="Y20" s="95">
        <v>1.43623903831053E-2</v>
      </c>
      <c r="Z20" s="95">
        <v>1.41577208941973E-2</v>
      </c>
      <c r="AA20" s="95">
        <v>1.3581695839233901E-2</v>
      </c>
      <c r="AB20" s="95">
        <v>1.2786848822801501E-2</v>
      </c>
      <c r="AC20" s="95">
        <v>1.19765786235051E-2</v>
      </c>
      <c r="AD20" s="95">
        <v>1.1201735182988899E-2</v>
      </c>
      <c r="AE20" s="95">
        <v>1.0461673030774001E-2</v>
      </c>
      <c r="AF20" s="95">
        <v>9.7236188771436492E-3</v>
      </c>
      <c r="AG20" s="95">
        <v>8.9770310029219091E-3</v>
      </c>
      <c r="AH20" s="95">
        <v>8.2205931937763196E-3</v>
      </c>
      <c r="AI20" s="95">
        <v>7.4594644007631404E-3</v>
      </c>
      <c r="AJ20" s="95">
        <v>6.7907242623267104E-3</v>
      </c>
      <c r="AK20" s="95">
        <v>6.1923978928030603E-3</v>
      </c>
      <c r="AL20" s="95">
        <v>5.6812096319921197E-3</v>
      </c>
      <c r="AM20" s="95">
        <v>5.2265904897479997E-3</v>
      </c>
      <c r="AN20" s="95">
        <v>4.7983267388989901E-3</v>
      </c>
      <c r="AO20" s="95">
        <v>4.4592045681790702E-3</v>
      </c>
      <c r="AP20" s="95">
        <v>4.1978757954363403E-3</v>
      </c>
      <c r="AQ20" s="95">
        <v>3.9956817016484998E-3</v>
      </c>
      <c r="AR20" s="95">
        <v>3.8382259266633899E-3</v>
      </c>
      <c r="AS20" s="95">
        <v>3.72459401133863E-3</v>
      </c>
      <c r="AT20" s="95">
        <v>3.6392662900327699E-3</v>
      </c>
      <c r="AU20" s="95">
        <v>3.5686394475358601E-3</v>
      </c>
      <c r="AV20" s="95">
        <v>3.5185888428560901E-3</v>
      </c>
      <c r="AW20" s="95">
        <v>3.4797211186224299E-3</v>
      </c>
      <c r="AX20" s="95">
        <v>3.4519856627196299E-3</v>
      </c>
      <c r="AY20" s="95">
        <v>3.4377961712164702E-3</v>
      </c>
      <c r="AZ20" s="95">
        <v>3.3615627287846002E-3</v>
      </c>
      <c r="BA20" s="95">
        <v>3.2463234075305399E-3</v>
      </c>
      <c r="BB20" s="95">
        <v>3.1613168934588199E-3</v>
      </c>
      <c r="BC20" s="95">
        <v>3.0960285905437999E-3</v>
      </c>
      <c r="BD20" s="95">
        <v>3.0456922247881998E-3</v>
      </c>
      <c r="BE20" s="95">
        <v>3.0068466568788301E-3</v>
      </c>
      <c r="BF20" s="95">
        <v>2.9768891223772502E-3</v>
      </c>
      <c r="BG20" s="95">
        <v>2.9537663522646801E-3</v>
      </c>
      <c r="BH20" s="95">
        <v>2.9359307282450201E-3</v>
      </c>
      <c r="BI20" s="95">
        <v>2.9221389305144098E-3</v>
      </c>
      <c r="BJ20" s="95">
        <v>2.9114030701341402E-3</v>
      </c>
      <c r="BK20" s="95">
        <v>2.9029851780775998E-3</v>
      </c>
      <c r="BL20" s="95">
        <v>2.8963125637826701E-3</v>
      </c>
      <c r="BM20" s="95">
        <v>2.8909599910931002E-3</v>
      </c>
      <c r="BN20" s="95">
        <v>2.88661177083922E-3</v>
      </c>
      <c r="BO20" s="95">
        <v>2.8829820254644201E-3</v>
      </c>
      <c r="BP20" s="95">
        <v>2.87977290137016E-3</v>
      </c>
      <c r="BQ20" s="95">
        <v>2.8769104152831198E-3</v>
      </c>
      <c r="BR20" s="95">
        <v>2.8744701531337701E-3</v>
      </c>
      <c r="BS20" s="95">
        <v>2.8726379296389899E-3</v>
      </c>
      <c r="BT20" s="95">
        <v>2.8715188228152898E-3</v>
      </c>
      <c r="BU20" s="95">
        <v>2.8710707745041798E-3</v>
      </c>
      <c r="BV20" s="95">
        <v>2.8713322686194798E-3</v>
      </c>
      <c r="BW20" s="95">
        <v>2.8724045489590499E-3</v>
      </c>
      <c r="BX20" s="95">
        <v>2.8743839701912402E-3</v>
      </c>
      <c r="BY20" s="95">
        <v>2.8773348897679898E-3</v>
      </c>
      <c r="BZ20" s="95">
        <v>2.8812345781367601E-3</v>
      </c>
      <c r="CA20" s="95">
        <v>2.8860277896195102E-3</v>
      </c>
      <c r="CB20" s="95">
        <v>2.8916263914674401E-3</v>
      </c>
      <c r="CC20" s="95">
        <v>2.89791314995124E-3</v>
      </c>
      <c r="CD20" s="95">
        <v>2.90466178364234E-3</v>
      </c>
      <c r="CE20" s="95">
        <v>2.9116788318456401E-3</v>
      </c>
    </row>
    <row r="21" spans="1:83" x14ac:dyDescent="0.25">
      <c r="A21" t="s">
        <v>19</v>
      </c>
      <c r="B21" t="s">
        <v>4</v>
      </c>
      <c r="C21">
        <v>4.0873900818395696E-3</v>
      </c>
      <c r="D21">
        <v>4.7538049108018302E-3</v>
      </c>
      <c r="E21">
        <v>5.1531505991654902E-3</v>
      </c>
      <c r="F21">
        <v>5.51322367631687E-3</v>
      </c>
      <c r="G21">
        <v>5.7606109085753697E-3</v>
      </c>
      <c r="H21">
        <v>5.88855688451035E-3</v>
      </c>
      <c r="I21">
        <v>5.93467670781209E-3</v>
      </c>
      <c r="J21">
        <v>5.94350614998909E-3</v>
      </c>
      <c r="K21">
        <v>5.9452211896084501E-3</v>
      </c>
      <c r="L21">
        <v>5.9534673140964499E-3</v>
      </c>
      <c r="M21">
        <v>5.9712451750112997E-3</v>
      </c>
      <c r="N21">
        <v>5.9960205833596396E-3</v>
      </c>
      <c r="O21">
        <v>6.0251340703686498E-3</v>
      </c>
      <c r="P21">
        <v>6.0536003224099999E-3</v>
      </c>
      <c r="Q21">
        <v>6.07876122629255E-3</v>
      </c>
      <c r="R21">
        <v>6.1008951159842598E-3</v>
      </c>
      <c r="S21">
        <v>6.1050734050201796E-3</v>
      </c>
      <c r="T21">
        <v>6.1060853894671996E-3</v>
      </c>
      <c r="U21">
        <v>6.1048797036865696E-3</v>
      </c>
      <c r="V21">
        <v>6.10194114991625E-3</v>
      </c>
      <c r="W21">
        <v>6.0589583801790902E-3</v>
      </c>
      <c r="X21">
        <v>5.98966468455651E-3</v>
      </c>
      <c r="Y21">
        <v>5.9094861602171896E-3</v>
      </c>
      <c r="Z21">
        <v>5.8285463734307598E-3</v>
      </c>
      <c r="AA21">
        <v>5.6048357234238198E-3</v>
      </c>
      <c r="AB21">
        <v>5.2919324856325802E-3</v>
      </c>
      <c r="AC21">
        <v>4.9683359823809101E-3</v>
      </c>
      <c r="AD21">
        <v>4.6587007978999301E-3</v>
      </c>
      <c r="AE21">
        <v>4.3625364190769201E-3</v>
      </c>
      <c r="AF21">
        <v>4.0659227468841401E-3</v>
      </c>
      <c r="AG21">
        <v>3.7649357719109901E-3</v>
      </c>
      <c r="AH21">
        <v>3.45791339092065E-3</v>
      </c>
      <c r="AI21">
        <v>3.1472463728463001E-3</v>
      </c>
      <c r="AJ21">
        <v>2.8717857389513701E-3</v>
      </c>
      <c r="AK21">
        <v>2.6248998285161701E-3</v>
      </c>
      <c r="AL21">
        <v>2.4131333423725899E-3</v>
      </c>
      <c r="AM21">
        <v>2.2245643096264699E-3</v>
      </c>
      <c r="AN21">
        <v>2.0455980527653598E-3</v>
      </c>
      <c r="AO21">
        <v>1.9042794497099E-3</v>
      </c>
      <c r="AP21">
        <v>1.7947223639032299E-3</v>
      </c>
      <c r="AQ21">
        <v>1.7094181243662999E-3</v>
      </c>
      <c r="AR21">
        <v>1.64251440736135E-3</v>
      </c>
      <c r="AS21">
        <v>1.59496362949182E-3</v>
      </c>
      <c r="AT21">
        <v>1.55770633486754E-3</v>
      </c>
      <c r="AU21">
        <v>1.5267921036621001E-3</v>
      </c>
      <c r="AV21">
        <v>1.50572163487999E-3</v>
      </c>
      <c r="AW21">
        <v>1.48791186431902E-3</v>
      </c>
      <c r="AX21">
        <v>1.4763018474877401E-3</v>
      </c>
      <c r="AY21">
        <v>1.47024644297462E-3</v>
      </c>
      <c r="AZ21">
        <v>1.4108339030141201E-3</v>
      </c>
      <c r="BA21">
        <v>1.3651108778053799E-3</v>
      </c>
      <c r="BB21">
        <v>1.3304022506101501E-3</v>
      </c>
      <c r="BC21">
        <v>1.30351077853409E-3</v>
      </c>
      <c r="BD21">
        <v>1.2826438798724999E-3</v>
      </c>
      <c r="BE21">
        <v>1.26644274307258E-3</v>
      </c>
      <c r="BF21">
        <v>1.2538725728015001E-3</v>
      </c>
      <c r="BG21">
        <v>1.24411155059901E-3</v>
      </c>
      <c r="BH21">
        <v>1.2365367273469E-3</v>
      </c>
      <c r="BI21">
        <v>1.2306448515700199E-3</v>
      </c>
      <c r="BJ21">
        <v>1.2260332658222701E-3</v>
      </c>
      <c r="BK21">
        <v>1.22239923837052E-3</v>
      </c>
      <c r="BL21">
        <v>1.21950656429441E-3</v>
      </c>
      <c r="BM21">
        <v>1.21717864823086E-3</v>
      </c>
      <c r="BN21">
        <v>1.21528342140673E-3</v>
      </c>
      <c r="BO21">
        <v>1.2137013426232E-3</v>
      </c>
      <c r="BP21">
        <v>1.2123076383555101E-3</v>
      </c>
      <c r="BQ21">
        <v>1.21106832463626E-3</v>
      </c>
      <c r="BR21">
        <v>1.21001189831519E-3</v>
      </c>
      <c r="BS21">
        <v>1.20921335118199E-3</v>
      </c>
      <c r="BT21">
        <v>1.2087160515117301E-3</v>
      </c>
      <c r="BU21">
        <v>1.20850300889783E-3</v>
      </c>
      <c r="BV21">
        <v>1.20858912404437E-3</v>
      </c>
      <c r="BW21">
        <v>1.2090155524683199E-3</v>
      </c>
      <c r="BX21">
        <v>1.2098221928578501E-3</v>
      </c>
      <c r="BY21">
        <v>1.21103621609617E-3</v>
      </c>
      <c r="BZ21">
        <v>1.21264921013457E-3</v>
      </c>
      <c r="CA21">
        <v>1.2146389070152701E-3</v>
      </c>
      <c r="CB21">
        <v>1.21696919278681E-3</v>
      </c>
      <c r="CC21">
        <v>1.2195918493477999E-3</v>
      </c>
      <c r="CD21">
        <v>1.22241370090703E-3</v>
      </c>
      <c r="CE21">
        <v>1.2253536037909901E-3</v>
      </c>
    </row>
    <row r="22" spans="1:83" x14ac:dyDescent="0.25">
      <c r="A22" t="s">
        <v>19</v>
      </c>
      <c r="B22" t="s">
        <v>5</v>
      </c>
      <c r="C22">
        <v>4.22176849444851E-2</v>
      </c>
      <c r="D22">
        <v>4.1814847578370298E-2</v>
      </c>
      <c r="E22">
        <v>4.2173726777876598E-2</v>
      </c>
      <c r="F22">
        <v>4.3033146072880099E-2</v>
      </c>
      <c r="G22">
        <v>4.4164277560502799E-2</v>
      </c>
      <c r="H22">
        <v>4.5326019889002298E-2</v>
      </c>
      <c r="I22">
        <v>4.6358279813436501E-2</v>
      </c>
      <c r="J22">
        <v>4.7204485027956003E-2</v>
      </c>
      <c r="K22">
        <v>4.7877557031917803E-2</v>
      </c>
      <c r="L22">
        <v>4.8415290717040801E-2</v>
      </c>
      <c r="M22">
        <v>4.8856349736880002E-2</v>
      </c>
      <c r="N22">
        <v>4.9224626496194197E-2</v>
      </c>
      <c r="O22">
        <v>4.95604073882129E-2</v>
      </c>
      <c r="P22">
        <v>4.9877390808888603E-2</v>
      </c>
      <c r="Q22">
        <v>5.0201073638280101E-2</v>
      </c>
      <c r="R22">
        <v>5.0592906579616299E-2</v>
      </c>
      <c r="S22">
        <v>5.0845715838620402E-2</v>
      </c>
      <c r="T22">
        <v>5.1053532516489301E-2</v>
      </c>
      <c r="U22">
        <v>5.1219049807603299E-2</v>
      </c>
      <c r="V22">
        <v>5.1345461295035602E-2</v>
      </c>
      <c r="W22">
        <v>5.1407811796846697E-2</v>
      </c>
      <c r="X22">
        <v>5.1368232263413499E-2</v>
      </c>
      <c r="Y22">
        <v>5.1222094291489897E-2</v>
      </c>
      <c r="Z22">
        <v>5.0983916294979198E-2</v>
      </c>
      <c r="AA22">
        <v>5.0558992967140899E-2</v>
      </c>
      <c r="AB22">
        <v>4.98007462765769E-2</v>
      </c>
      <c r="AC22">
        <v>4.8669726484510303E-2</v>
      </c>
      <c r="AD22">
        <v>4.7259226052282999E-2</v>
      </c>
      <c r="AE22">
        <v>4.5663443796543302E-2</v>
      </c>
      <c r="AF22">
        <v>4.3945307203122397E-2</v>
      </c>
      <c r="AG22">
        <v>4.2132187944641603E-2</v>
      </c>
      <c r="AH22">
        <v>4.02314608019987E-2</v>
      </c>
      <c r="AI22">
        <v>3.8243881079751497E-2</v>
      </c>
      <c r="AJ22">
        <v>3.6196590731535597E-2</v>
      </c>
      <c r="AK22">
        <v>3.4139262581602797E-2</v>
      </c>
      <c r="AL22">
        <v>3.2116519073586099E-2</v>
      </c>
      <c r="AM22">
        <v>3.0163985381840199E-2</v>
      </c>
      <c r="AN22">
        <v>2.8268535534715301E-2</v>
      </c>
      <c r="AO22">
        <v>2.64747454646568E-2</v>
      </c>
      <c r="AP22">
        <v>2.4817539990338401E-2</v>
      </c>
      <c r="AQ22">
        <v>2.3310839668568499E-2</v>
      </c>
      <c r="AR22">
        <v>2.1955223908484801E-2</v>
      </c>
      <c r="AS22">
        <v>2.0758518474007202E-2</v>
      </c>
      <c r="AT22">
        <v>1.9697952008861701E-2</v>
      </c>
      <c r="AU22">
        <v>1.87604225636329E-2</v>
      </c>
      <c r="AV22">
        <v>1.7946718779600801E-2</v>
      </c>
      <c r="AW22">
        <v>1.7234446587667599E-2</v>
      </c>
      <c r="AX22">
        <v>1.66219113791112E-2</v>
      </c>
      <c r="AY22">
        <v>1.60984311228385E-2</v>
      </c>
      <c r="AZ22">
        <v>1.50422355238722E-2</v>
      </c>
      <c r="BA22">
        <v>1.41457227972579E-2</v>
      </c>
      <c r="BB22">
        <v>1.33793982721838E-2</v>
      </c>
      <c r="BC22">
        <v>1.27191774711202E-2</v>
      </c>
      <c r="BD22">
        <v>1.21525374362896E-2</v>
      </c>
      <c r="BE22">
        <v>1.16678133639074E-2</v>
      </c>
      <c r="BF22">
        <v>1.12542861652686E-2</v>
      </c>
      <c r="BG22">
        <v>1.09020660638876E-2</v>
      </c>
      <c r="BH22">
        <v>1.06025382776745E-2</v>
      </c>
      <c r="BI22">
        <v>1.03479857101469E-2</v>
      </c>
      <c r="BJ22">
        <v>1.0131608206947701E-2</v>
      </c>
      <c r="BK22">
        <v>9.9476287702709408E-3</v>
      </c>
      <c r="BL22">
        <v>9.7910704372746807E-3</v>
      </c>
      <c r="BM22">
        <v>9.6577255713191403E-3</v>
      </c>
      <c r="BN22">
        <v>9.5440354840800705E-3</v>
      </c>
      <c r="BO22">
        <v>9.4468297197852196E-3</v>
      </c>
      <c r="BP22">
        <v>9.3631516885799397E-3</v>
      </c>
      <c r="BQ22">
        <v>9.2909975266426605E-3</v>
      </c>
      <c r="BR22">
        <v>9.2290983831032902E-3</v>
      </c>
      <c r="BS22">
        <v>9.1767973187874795E-3</v>
      </c>
      <c r="BT22">
        <v>9.1334203650111998E-3</v>
      </c>
      <c r="BU22">
        <v>9.0979940867032608E-3</v>
      </c>
      <c r="BV22">
        <v>9.0699138817185495E-3</v>
      </c>
      <c r="BW22">
        <v>9.0488994273209503E-3</v>
      </c>
      <c r="BX22">
        <v>9.0347791721486406E-3</v>
      </c>
      <c r="BY22">
        <v>9.0273875152216999E-3</v>
      </c>
      <c r="BZ22">
        <v>9.0263639422720893E-3</v>
      </c>
      <c r="CA22">
        <v>9.0312896325399905E-3</v>
      </c>
      <c r="CB22">
        <v>9.0416675931234997E-3</v>
      </c>
      <c r="CC22">
        <v>9.0569258702957595E-3</v>
      </c>
      <c r="CD22">
        <v>9.0761442866217398E-3</v>
      </c>
      <c r="CE22">
        <v>9.0984579589150003E-3</v>
      </c>
    </row>
    <row r="23" spans="1:83" x14ac:dyDescent="0.25">
      <c r="A23" t="s">
        <v>19</v>
      </c>
      <c r="B23" t="s">
        <v>6</v>
      </c>
      <c r="C23">
        <v>2.3037295717370501E-3</v>
      </c>
      <c r="D23">
        <v>3.6949854957938301E-3</v>
      </c>
      <c r="E23">
        <v>4.5893375810178699E-3</v>
      </c>
      <c r="F23">
        <v>5.1954278970066702E-3</v>
      </c>
      <c r="G23">
        <v>5.6366212337073396E-3</v>
      </c>
      <c r="H23">
        <v>5.9792718552878002E-3</v>
      </c>
      <c r="I23">
        <v>6.2552358258425502E-3</v>
      </c>
      <c r="J23">
        <v>6.47957717786188E-3</v>
      </c>
      <c r="K23">
        <v>6.6609843978469004E-3</v>
      </c>
      <c r="L23">
        <v>6.8060365991373401E-3</v>
      </c>
      <c r="M23">
        <v>6.9208842282938504E-3</v>
      </c>
      <c r="N23">
        <v>7.0105542994808702E-3</v>
      </c>
      <c r="O23">
        <v>7.0834612619405796E-3</v>
      </c>
      <c r="P23">
        <v>7.14499083364781E-3</v>
      </c>
      <c r="Q23">
        <v>7.2023590688683799E-3</v>
      </c>
      <c r="R23">
        <v>7.2680459037964603E-3</v>
      </c>
      <c r="S23">
        <v>7.3143945118974204E-3</v>
      </c>
      <c r="T23">
        <v>7.3544990620000097E-3</v>
      </c>
      <c r="U23">
        <v>7.3882793296491701E-3</v>
      </c>
      <c r="V23">
        <v>7.4158576355859498E-3</v>
      </c>
      <c r="W23">
        <v>7.4373730457378299E-3</v>
      </c>
      <c r="X23">
        <v>7.4510843718277502E-3</v>
      </c>
      <c r="Y23">
        <v>7.4546543411095597E-3</v>
      </c>
      <c r="Z23">
        <v>7.4466387107699102E-3</v>
      </c>
      <c r="AA23">
        <v>7.4250353025546298E-3</v>
      </c>
      <c r="AB23">
        <v>7.3807067515323996E-3</v>
      </c>
      <c r="AC23">
        <v>7.30304022728058E-3</v>
      </c>
      <c r="AD23">
        <v>7.1873045820843801E-3</v>
      </c>
      <c r="AE23">
        <v>7.0363630262077603E-3</v>
      </c>
      <c r="AF23">
        <v>6.8565470848518098E-3</v>
      </c>
      <c r="AG23">
        <v>6.6537505664670902E-3</v>
      </c>
      <c r="AH23">
        <v>6.4310816476196896E-3</v>
      </c>
      <c r="AI23">
        <v>6.1901902386445702E-3</v>
      </c>
      <c r="AJ23">
        <v>5.9317370340745404E-3</v>
      </c>
      <c r="AK23">
        <v>5.65875225736002E-3</v>
      </c>
      <c r="AL23">
        <v>5.3765117419887001E-3</v>
      </c>
      <c r="AM23">
        <v>5.0909250902047704E-3</v>
      </c>
      <c r="AN23">
        <v>4.8059205341050102E-3</v>
      </c>
      <c r="AO23">
        <v>4.5249676640759804E-3</v>
      </c>
      <c r="AP23">
        <v>4.2531406719338201E-3</v>
      </c>
      <c r="AQ23">
        <v>3.9949522170426403E-3</v>
      </c>
      <c r="AR23">
        <v>3.7536709844469699E-3</v>
      </c>
      <c r="AS23">
        <v>3.5315697103787602E-3</v>
      </c>
      <c r="AT23">
        <v>3.3297056318081198E-3</v>
      </c>
      <c r="AU23">
        <v>3.14807863788224E-3</v>
      </c>
      <c r="AV23">
        <v>2.986402199267E-3</v>
      </c>
      <c r="AW23">
        <v>2.8437591672683198E-3</v>
      </c>
      <c r="AX23">
        <v>2.7186811336206498E-3</v>
      </c>
      <c r="AY23">
        <v>2.6096509959324002E-3</v>
      </c>
      <c r="AZ23">
        <v>2.4970502828469401E-3</v>
      </c>
      <c r="BA23">
        <v>2.3733755951396802E-3</v>
      </c>
      <c r="BB23">
        <v>2.2523595167089801E-3</v>
      </c>
      <c r="BC23">
        <v>2.13807530629412E-3</v>
      </c>
      <c r="BD23">
        <v>2.0333374806412001E-3</v>
      </c>
      <c r="BE23">
        <v>1.9392957709963401E-3</v>
      </c>
      <c r="BF23">
        <v>1.8560843163656401E-3</v>
      </c>
      <c r="BG23">
        <v>1.7832078379894901E-3</v>
      </c>
      <c r="BH23">
        <v>1.71988642516888E-3</v>
      </c>
      <c r="BI23">
        <v>1.6651736026414999E-3</v>
      </c>
      <c r="BJ23">
        <v>1.6180780079457799E-3</v>
      </c>
      <c r="BK23">
        <v>1.57765705548679E-3</v>
      </c>
      <c r="BL23">
        <v>1.54303041753319E-3</v>
      </c>
      <c r="BM23">
        <v>1.51340669481326E-3</v>
      </c>
      <c r="BN23">
        <v>1.4880840342404501E-3</v>
      </c>
      <c r="BO23">
        <v>1.4664217165140899E-3</v>
      </c>
      <c r="BP23">
        <v>1.4478201203308599E-3</v>
      </c>
      <c r="BQ23">
        <v>1.43183839157887E-3</v>
      </c>
      <c r="BR23">
        <v>1.4181618814792299E-3</v>
      </c>
      <c r="BS23">
        <v>1.4065843416474E-3</v>
      </c>
      <c r="BT23">
        <v>1.3969119435620599E-3</v>
      </c>
      <c r="BU23">
        <v>1.38891918681008E-3</v>
      </c>
      <c r="BV23">
        <v>1.3824489948458601E-3</v>
      </c>
      <c r="BW23">
        <v>1.3774040380025001E-3</v>
      </c>
      <c r="BX23">
        <v>1.3737127417702401E-3</v>
      </c>
      <c r="BY23">
        <v>1.3713127243536001E-3</v>
      </c>
      <c r="BZ23">
        <v>1.37011910730343E-3</v>
      </c>
      <c r="CA23">
        <v>1.3700438278015301E-3</v>
      </c>
      <c r="CB23">
        <v>1.3709911334254599E-3</v>
      </c>
      <c r="CC23">
        <v>1.37285693624404E-3</v>
      </c>
      <c r="CD23">
        <v>1.37548609608509E-3</v>
      </c>
      <c r="CE23">
        <v>1.3787318523358701E-3</v>
      </c>
    </row>
    <row r="24" spans="1:83" x14ac:dyDescent="0.25">
      <c r="A24" t="s">
        <v>19</v>
      </c>
      <c r="B24" t="s">
        <v>7</v>
      </c>
      <c r="C24">
        <v>6.5671954358087897E-3</v>
      </c>
      <c r="D24">
        <v>2.94545871581839E-3</v>
      </c>
      <c r="E24">
        <v>2.5442538810158499E-3</v>
      </c>
      <c r="F24">
        <v>2.5886962353623001E-3</v>
      </c>
      <c r="G24">
        <v>2.6937762189364499E-3</v>
      </c>
      <c r="H24">
        <v>2.7920062604888298E-3</v>
      </c>
      <c r="I24">
        <v>2.8678843436081001E-3</v>
      </c>
      <c r="J24">
        <v>2.9209902964617198E-3</v>
      </c>
      <c r="K24">
        <v>2.9563595394534801E-3</v>
      </c>
      <c r="L24">
        <v>2.9796875005348201E-3</v>
      </c>
      <c r="M24">
        <v>2.99556925972455E-3</v>
      </c>
      <c r="N24">
        <v>3.0068079673799199E-3</v>
      </c>
      <c r="O24">
        <v>3.0165419799017099E-3</v>
      </c>
      <c r="P24">
        <v>3.0257744174847999E-3</v>
      </c>
      <c r="Q24">
        <v>3.0359158739600499E-3</v>
      </c>
      <c r="R24">
        <v>3.0501776243107102E-3</v>
      </c>
      <c r="S24">
        <v>3.05613527672066E-3</v>
      </c>
      <c r="T24">
        <v>3.0601424608224701E-3</v>
      </c>
      <c r="U24">
        <v>3.0626614040388301E-3</v>
      </c>
      <c r="V24">
        <v>3.0640253046231702E-3</v>
      </c>
      <c r="W24">
        <v>3.06062111425392E-3</v>
      </c>
      <c r="X24">
        <v>3.0488454943897402E-3</v>
      </c>
      <c r="Y24">
        <v>3.0292486450364002E-3</v>
      </c>
      <c r="Z24">
        <v>3.0037837467648799E-3</v>
      </c>
      <c r="AA24">
        <v>2.9594276529459002E-3</v>
      </c>
      <c r="AB24">
        <v>2.8831404770259198E-3</v>
      </c>
      <c r="AC24">
        <v>2.8000609508757601E-3</v>
      </c>
      <c r="AD24">
        <v>2.6991683414874998E-3</v>
      </c>
      <c r="AE24">
        <v>2.58527553638482E-3</v>
      </c>
      <c r="AF24">
        <v>2.4624895843000901E-3</v>
      </c>
      <c r="AG24">
        <v>2.33314109018845E-3</v>
      </c>
      <c r="AH24">
        <v>2.19860976458489E-3</v>
      </c>
      <c r="AI24">
        <v>2.0596863994167399E-3</v>
      </c>
      <c r="AJ24">
        <v>1.92047076605803E-3</v>
      </c>
      <c r="AK24">
        <v>1.78528034496412E-3</v>
      </c>
      <c r="AL24">
        <v>1.6566362841266E-3</v>
      </c>
      <c r="AM24">
        <v>1.5357463794668899E-3</v>
      </c>
      <c r="AN24">
        <v>1.4301467481006101E-3</v>
      </c>
      <c r="AO24">
        <v>1.3221408637365301E-3</v>
      </c>
      <c r="AP24">
        <v>1.2255016660042699E-3</v>
      </c>
      <c r="AQ24">
        <v>1.14248321453E-3</v>
      </c>
      <c r="AR24">
        <v>1.0727894821440599E-3</v>
      </c>
      <c r="AS24">
        <v>1.0101050377154001E-3</v>
      </c>
      <c r="AT24">
        <v>9.6516992169050201E-4</v>
      </c>
      <c r="AU24">
        <v>9.2984242377672102E-4</v>
      </c>
      <c r="AV24">
        <v>8.9712243937039096E-4</v>
      </c>
      <c r="AW24">
        <v>8.76412531783024E-4</v>
      </c>
      <c r="AX24">
        <v>8.5617607142724796E-4</v>
      </c>
      <c r="AY24">
        <v>8.4065076054951895E-4</v>
      </c>
      <c r="AZ24">
        <v>1.0893834599702899E-3</v>
      </c>
      <c r="BA24">
        <v>1.05954988549992E-3</v>
      </c>
      <c r="BB24">
        <v>1.0133482632582E-3</v>
      </c>
      <c r="BC24">
        <v>9.7354255871482298E-4</v>
      </c>
      <c r="BD24">
        <v>9.4106898956279399E-4</v>
      </c>
      <c r="BE24">
        <v>9.1482550101512205E-4</v>
      </c>
      <c r="BF24">
        <v>8.9369388579954795E-4</v>
      </c>
      <c r="BG24">
        <v>8.76706407682856E-4</v>
      </c>
      <c r="BH24">
        <v>8.6307625594179602E-4</v>
      </c>
      <c r="BI24">
        <v>8.52146287106077E-4</v>
      </c>
      <c r="BJ24">
        <v>8.4337273492400501E-4</v>
      </c>
      <c r="BK24">
        <v>8.3632160462561401E-4</v>
      </c>
      <c r="BL24">
        <v>8.3064059881204097E-4</v>
      </c>
      <c r="BM24">
        <v>8.2605006448113305E-4</v>
      </c>
      <c r="BN24">
        <v>8.2232797661958195E-4</v>
      </c>
      <c r="BO24">
        <v>8.1928432970241401E-4</v>
      </c>
      <c r="BP24">
        <v>8.16743613149908E-4</v>
      </c>
      <c r="BQ24">
        <v>8.1460966899758898E-4</v>
      </c>
      <c r="BR24">
        <v>8.1284532009789304E-4</v>
      </c>
      <c r="BS24">
        <v>8.1146042844615904E-4</v>
      </c>
      <c r="BT24">
        <v>8.1045442216472804E-4</v>
      </c>
      <c r="BU24">
        <v>8.0979071222379905E-4</v>
      </c>
      <c r="BV24">
        <v>8.0945867323547398E-4</v>
      </c>
      <c r="BW24">
        <v>8.0947024194009596E-4</v>
      </c>
      <c r="BX24">
        <v>8.0984055616960195E-4</v>
      </c>
      <c r="BY24">
        <v>8.1057931013789396E-4</v>
      </c>
      <c r="BZ24">
        <v>8.1167333941570003E-4</v>
      </c>
      <c r="CA24">
        <v>8.1310059657791302E-4</v>
      </c>
      <c r="CB24">
        <v>8.1482934138605797E-4</v>
      </c>
      <c r="CC24">
        <v>8.1681958258211405E-4</v>
      </c>
      <c r="CD24">
        <v>8.1899868057295697E-4</v>
      </c>
      <c r="CE24">
        <v>8.2129927221289496E-4</v>
      </c>
    </row>
    <row r="25" spans="1:83" x14ac:dyDescent="0.25">
      <c r="A25" t="s">
        <v>19</v>
      </c>
      <c r="B25" t="s">
        <v>8</v>
      </c>
      <c r="C25">
        <v>0.19676992177047001</v>
      </c>
      <c r="D25">
        <v>0.192959022089816</v>
      </c>
      <c r="E25">
        <v>0.19005992056256699</v>
      </c>
      <c r="F25">
        <v>0.18792281263088101</v>
      </c>
      <c r="G25">
        <v>0.186321668259981</v>
      </c>
      <c r="H25">
        <v>0.18503358731414099</v>
      </c>
      <c r="I25">
        <v>0.183900563342354</v>
      </c>
      <c r="J25">
        <v>0.18284703333718999</v>
      </c>
      <c r="K25">
        <v>0.181846938075096</v>
      </c>
      <c r="L25">
        <v>0.18088282190093499</v>
      </c>
      <c r="M25">
        <v>0.17994030072269801</v>
      </c>
      <c r="N25">
        <v>0.17898684850234001</v>
      </c>
      <c r="O25">
        <v>0.17809032088186999</v>
      </c>
      <c r="P25">
        <v>0.177263045035329</v>
      </c>
      <c r="Q25">
        <v>0.176588089908644</v>
      </c>
      <c r="R25">
        <v>0.17629219657612599</v>
      </c>
      <c r="S25">
        <v>0.17569208455934901</v>
      </c>
      <c r="T25">
        <v>0.17510688589855999</v>
      </c>
      <c r="U25">
        <v>0.17452898062649</v>
      </c>
      <c r="V25">
        <v>0.17395289358164401</v>
      </c>
      <c r="W25">
        <v>0.17334034607392099</v>
      </c>
      <c r="X25">
        <v>0.17266715882151301</v>
      </c>
      <c r="Y25">
        <v>0.171930574921942</v>
      </c>
      <c r="Z25">
        <v>0.17113544748399301</v>
      </c>
      <c r="AA25">
        <v>0.17012402548236999</v>
      </c>
      <c r="AB25">
        <v>0.16877351337035201</v>
      </c>
      <c r="AC25">
        <v>0.16709184702841701</v>
      </c>
      <c r="AD25">
        <v>0.16512248968440199</v>
      </c>
      <c r="AE25">
        <v>0.16292511893487299</v>
      </c>
      <c r="AF25">
        <v>0.16054352479651701</v>
      </c>
      <c r="AG25">
        <v>0.158001464283717</v>
      </c>
      <c r="AH25">
        <v>0.15528384807793899</v>
      </c>
      <c r="AI25">
        <v>0.152366849045181</v>
      </c>
      <c r="AJ25">
        <v>0.14925499385020699</v>
      </c>
      <c r="AK25">
        <v>0.145960782964112</v>
      </c>
      <c r="AL25">
        <v>0.14252918059547001</v>
      </c>
      <c r="AM25">
        <v>0.13899762757554901</v>
      </c>
      <c r="AN25">
        <v>0.13536995096448001</v>
      </c>
      <c r="AO25">
        <v>0.131680532717392</v>
      </c>
      <c r="AP25">
        <v>0.127985437069466</v>
      </c>
      <c r="AQ25">
        <v>0.124326169050365</v>
      </c>
      <c r="AR25">
        <v>0.120735459180922</v>
      </c>
      <c r="AS25">
        <v>0.117243430874944</v>
      </c>
      <c r="AT25">
        <v>0.11387243923993801</v>
      </c>
      <c r="AU25">
        <v>0.110644231786157</v>
      </c>
      <c r="AV25">
        <v>0.10758627423370801</v>
      </c>
      <c r="AW25">
        <v>0.104714674786255</v>
      </c>
      <c r="AX25">
        <v>0.102031849625548</v>
      </c>
      <c r="AY25">
        <v>9.9532125369807503E-2</v>
      </c>
      <c r="AZ25">
        <v>9.7149843110908199E-2</v>
      </c>
      <c r="BA25">
        <v>9.4791234666290594E-2</v>
      </c>
      <c r="BB25">
        <v>9.2594436377964801E-2</v>
      </c>
      <c r="BC25">
        <v>9.0514030682621996E-2</v>
      </c>
      <c r="BD25">
        <v>8.8555907782463097E-2</v>
      </c>
      <c r="BE25">
        <v>8.6721766124378694E-2</v>
      </c>
      <c r="BF25">
        <v>8.5010064285131595E-2</v>
      </c>
      <c r="BG25">
        <v>8.3415140728161405E-2</v>
      </c>
      <c r="BH25">
        <v>8.1931162014549794E-2</v>
      </c>
      <c r="BI25">
        <v>8.0550232859205095E-2</v>
      </c>
      <c r="BJ25">
        <v>7.9263550989411402E-2</v>
      </c>
      <c r="BK25">
        <v>7.8063275785529601E-2</v>
      </c>
      <c r="BL25">
        <v>7.6941779855431103E-2</v>
      </c>
      <c r="BM25">
        <v>7.5892294073024905E-2</v>
      </c>
      <c r="BN25">
        <v>7.4908745819287997E-2</v>
      </c>
      <c r="BO25">
        <v>7.3984414772391704E-2</v>
      </c>
      <c r="BP25">
        <v>7.3111171295034097E-2</v>
      </c>
      <c r="BQ25">
        <v>7.2285715152573204E-2</v>
      </c>
      <c r="BR25">
        <v>7.1508246371013801E-2</v>
      </c>
      <c r="BS25">
        <v>7.0781851534323106E-2</v>
      </c>
      <c r="BT25">
        <v>7.0107989171262097E-2</v>
      </c>
      <c r="BU25">
        <v>6.9484650961611397E-2</v>
      </c>
      <c r="BV25">
        <v>6.8911691447278697E-2</v>
      </c>
      <c r="BW25">
        <v>6.8390600248555006E-2</v>
      </c>
      <c r="BX25">
        <v>6.7922996205289701E-2</v>
      </c>
      <c r="BY25">
        <v>6.7509996400708094E-2</v>
      </c>
      <c r="BZ25">
        <v>6.7150851679645004E-2</v>
      </c>
      <c r="CA25">
        <v>6.6844076732642602E-2</v>
      </c>
      <c r="CB25">
        <v>6.6587366121673902E-2</v>
      </c>
      <c r="CC25">
        <v>6.6377670882029102E-2</v>
      </c>
      <c r="CD25">
        <v>6.6209243088431097E-2</v>
      </c>
      <c r="CE25">
        <v>6.6076582457811506E-2</v>
      </c>
    </row>
    <row r="26" spans="1:83" x14ac:dyDescent="0.25">
      <c r="A26" t="s">
        <v>19</v>
      </c>
      <c r="B26" t="s">
        <v>9</v>
      </c>
      <c r="C26">
        <v>5.51760000338705E-2</v>
      </c>
      <c r="D26">
        <v>5.32090967007844E-2</v>
      </c>
      <c r="E26">
        <v>5.44604688390758E-2</v>
      </c>
      <c r="F26">
        <v>5.6330493881565899E-2</v>
      </c>
      <c r="G26">
        <v>5.8255285921721897E-2</v>
      </c>
      <c r="H26">
        <v>5.99858548892893E-2</v>
      </c>
      <c r="I26">
        <v>6.1416076690699303E-2</v>
      </c>
      <c r="J26">
        <v>6.2548558652268701E-2</v>
      </c>
      <c r="K26">
        <v>6.3440122158826606E-2</v>
      </c>
      <c r="L26">
        <v>6.4154482130809404E-2</v>
      </c>
      <c r="M26">
        <v>6.4744048399909701E-2</v>
      </c>
      <c r="N26">
        <v>6.5238009346414605E-2</v>
      </c>
      <c r="O26">
        <v>6.5685544700423801E-2</v>
      </c>
      <c r="P26">
        <v>6.6101756382431195E-2</v>
      </c>
      <c r="Q26">
        <v>6.6518109807401096E-2</v>
      </c>
      <c r="R26">
        <v>6.7012025223707694E-2</v>
      </c>
      <c r="S26">
        <v>6.73213190322587E-2</v>
      </c>
      <c r="T26">
        <v>6.7574259428778996E-2</v>
      </c>
      <c r="U26">
        <v>6.77748702449779E-2</v>
      </c>
      <c r="V26">
        <v>6.7927285385161004E-2</v>
      </c>
      <c r="W26">
        <v>6.7964764337017605E-2</v>
      </c>
      <c r="X26">
        <v>6.7857826814187505E-2</v>
      </c>
      <c r="Y26">
        <v>6.7615483437852994E-2</v>
      </c>
      <c r="Z26">
        <v>6.7262885125944805E-2</v>
      </c>
      <c r="AA26">
        <v>6.6548291646065294E-2</v>
      </c>
      <c r="AB26">
        <v>6.5356525990767703E-2</v>
      </c>
      <c r="AC26">
        <v>6.3741163645047505E-2</v>
      </c>
      <c r="AD26">
        <v>6.1804399773754799E-2</v>
      </c>
      <c r="AE26">
        <v>5.9647618778212799E-2</v>
      </c>
      <c r="AF26">
        <v>5.73302666191585E-2</v>
      </c>
      <c r="AG26">
        <v>5.4884015373208098E-2</v>
      </c>
      <c r="AH26">
        <v>5.2319065605123997E-2</v>
      </c>
      <c r="AI26">
        <v>4.9641004090659101E-2</v>
      </c>
      <c r="AJ26">
        <v>4.6920584270619597E-2</v>
      </c>
      <c r="AK26">
        <v>4.4208195012443101E-2</v>
      </c>
      <c r="AL26">
        <v>4.1562800442073999E-2</v>
      </c>
      <c r="AM26">
        <v>3.90152211611383E-2</v>
      </c>
      <c r="AN26">
        <v>3.6550200869686203E-2</v>
      </c>
      <c r="AO26">
        <v>3.4226133442179202E-2</v>
      </c>
      <c r="AP26">
        <v>3.2090904692179699E-2</v>
      </c>
      <c r="AQ26">
        <v>3.0157693224507402E-2</v>
      </c>
      <c r="AR26">
        <v>2.84241987824372E-2</v>
      </c>
      <c r="AS26">
        <v>2.6895156851593199E-2</v>
      </c>
      <c r="AT26">
        <v>2.55505338972279E-2</v>
      </c>
      <c r="AU26">
        <v>2.43651357289539E-2</v>
      </c>
      <c r="AV26">
        <v>2.3335965053118201E-2</v>
      </c>
      <c r="AW26">
        <v>2.2442530151038E-2</v>
      </c>
      <c r="AX26">
        <v>2.1673070431646801E-2</v>
      </c>
      <c r="AY26">
        <v>2.10189793222951E-2</v>
      </c>
      <c r="AZ26">
        <v>2.0039503169703501E-2</v>
      </c>
      <c r="BA26">
        <v>1.8943759155702899E-2</v>
      </c>
      <c r="BB26">
        <v>1.7975508302761099E-2</v>
      </c>
      <c r="BC26">
        <v>1.7134306114663201E-2</v>
      </c>
      <c r="BD26">
        <v>1.64095877863661E-2</v>
      </c>
      <c r="BE26">
        <v>1.57883773789914E-2</v>
      </c>
      <c r="BF26">
        <v>1.5257936940235301E-2</v>
      </c>
      <c r="BG26">
        <v>1.4806091860159E-2</v>
      </c>
      <c r="BH26">
        <v>1.4422037686132001E-2</v>
      </c>
      <c r="BI26">
        <v>1.4095950451464501E-2</v>
      </c>
      <c r="BJ26">
        <v>1.38190922156397E-2</v>
      </c>
      <c r="BK26">
        <v>1.35840066687539E-2</v>
      </c>
      <c r="BL26">
        <v>1.33842480179143E-2</v>
      </c>
      <c r="BM26">
        <v>1.3214360978844399E-2</v>
      </c>
      <c r="BN26">
        <v>1.30697309163468E-2</v>
      </c>
      <c r="BO26">
        <v>1.29462371086249E-2</v>
      </c>
      <c r="BP26">
        <v>1.2840023060416201E-2</v>
      </c>
      <c r="BQ26">
        <v>1.27485139118554E-2</v>
      </c>
      <c r="BR26">
        <v>1.26701174829956E-2</v>
      </c>
      <c r="BS26">
        <v>1.2604055440062999E-2</v>
      </c>
      <c r="BT26">
        <v>1.25495027822497E-2</v>
      </c>
      <c r="BU26">
        <v>1.2505206994635001E-2</v>
      </c>
      <c r="BV26">
        <v>1.2470410673844299E-2</v>
      </c>
      <c r="BW26">
        <v>1.24447892597319E-2</v>
      </c>
      <c r="BX26">
        <v>1.2428154662946301E-2</v>
      </c>
      <c r="BY26">
        <v>1.24203157658094E-2</v>
      </c>
      <c r="BZ26">
        <v>1.2420805599125799E-2</v>
      </c>
      <c r="CA26">
        <v>1.24290729639347E-2</v>
      </c>
      <c r="CB26">
        <v>1.2444457260721801E-2</v>
      </c>
      <c r="CC26">
        <v>1.24661942384697E-2</v>
      </c>
      <c r="CD26">
        <v>1.24930427641868E-2</v>
      </c>
      <c r="CE26">
        <v>1.25238426872548E-2</v>
      </c>
    </row>
    <row r="27" spans="1:83" x14ac:dyDescent="0.25">
      <c r="A27" t="s">
        <v>19</v>
      </c>
      <c r="B27" t="s">
        <v>10</v>
      </c>
      <c r="C27">
        <v>25156.6973</v>
      </c>
      <c r="D27">
        <v>25251.170577960798</v>
      </c>
      <c r="E27">
        <v>25874.263653673199</v>
      </c>
      <c r="F27">
        <v>26518.1130117129</v>
      </c>
      <c r="G27">
        <v>27186.3196445305</v>
      </c>
      <c r="H27">
        <v>27880.825660413899</v>
      </c>
      <c r="I27">
        <v>28603.2899435256</v>
      </c>
      <c r="J27">
        <v>29354.643087420402</v>
      </c>
      <c r="K27">
        <v>30136.624897439498</v>
      </c>
      <c r="L27">
        <v>30954.1715654814</v>
      </c>
      <c r="M27">
        <v>31813.594943481901</v>
      </c>
      <c r="N27">
        <v>32725.0910999527</v>
      </c>
      <c r="O27">
        <v>33679.394559936598</v>
      </c>
      <c r="P27">
        <v>34674.765518092601</v>
      </c>
      <c r="Q27">
        <v>35692.470721559803</v>
      </c>
      <c r="R27">
        <v>36677.402847668003</v>
      </c>
      <c r="S27">
        <v>37769.272311380802</v>
      </c>
      <c r="T27">
        <v>38903.746775660002</v>
      </c>
      <c r="U27">
        <v>40082.849269972503</v>
      </c>
      <c r="V27">
        <v>41308.643284373997</v>
      </c>
      <c r="W27">
        <v>42580.602831203301</v>
      </c>
      <c r="X27">
        <v>43895.774287439199</v>
      </c>
      <c r="Y27">
        <v>45252.215544793602</v>
      </c>
      <c r="Z27">
        <v>46650.007524445398</v>
      </c>
      <c r="AA27">
        <v>48088.745620501199</v>
      </c>
      <c r="AB27">
        <v>49565.152525224999</v>
      </c>
      <c r="AC27">
        <v>51346.990550068003</v>
      </c>
      <c r="AD27">
        <v>53176.075477762701</v>
      </c>
      <c r="AE27">
        <v>55042.043624786304</v>
      </c>
      <c r="AF27">
        <v>56928.6431197778</v>
      </c>
      <c r="AG27">
        <v>58819.4848491866</v>
      </c>
      <c r="AH27">
        <v>60711.658734434997</v>
      </c>
      <c r="AI27">
        <v>62607.822295047001</v>
      </c>
      <c r="AJ27">
        <v>64523.304390575002</v>
      </c>
      <c r="AK27">
        <v>66475.869896789402</v>
      </c>
      <c r="AL27">
        <v>68473.203292682607</v>
      </c>
      <c r="AM27">
        <v>70520.653684846897</v>
      </c>
      <c r="AN27">
        <v>72992.926099910794</v>
      </c>
      <c r="AO27">
        <v>75185.300996147897</v>
      </c>
      <c r="AP27">
        <v>77454.208825820897</v>
      </c>
      <c r="AQ27">
        <v>79801.955333611593</v>
      </c>
      <c r="AR27">
        <v>82229.462655324605</v>
      </c>
      <c r="AS27">
        <v>84327.479593972195</v>
      </c>
      <c r="AT27">
        <v>86904.734309170599</v>
      </c>
      <c r="AU27">
        <v>89550.088173514203</v>
      </c>
      <c r="AV27">
        <v>91804.304991151497</v>
      </c>
      <c r="AW27">
        <v>94524.358371142502</v>
      </c>
      <c r="AX27">
        <v>96806.564330829395</v>
      </c>
      <c r="AY27">
        <v>99094.051413479203</v>
      </c>
      <c r="AZ27">
        <v>101405.885368093</v>
      </c>
      <c r="BA27">
        <v>103790.84944915801</v>
      </c>
      <c r="BB27">
        <v>106112.75334162499</v>
      </c>
      <c r="BC27">
        <v>108422.976106182</v>
      </c>
      <c r="BD27">
        <v>110714.759695649</v>
      </c>
      <c r="BE27">
        <v>112982.778231784</v>
      </c>
      <c r="BF27">
        <v>115223.36178167901</v>
      </c>
      <c r="BG27">
        <v>117436.95789812801</v>
      </c>
      <c r="BH27">
        <v>119623.74560225</v>
      </c>
      <c r="BI27">
        <v>121786.813008318</v>
      </c>
      <c r="BJ27">
        <v>123931.12795234</v>
      </c>
      <c r="BK27">
        <v>126060.942185854</v>
      </c>
      <c r="BL27">
        <v>128180.95501319099</v>
      </c>
      <c r="BM27">
        <v>130295.283920052</v>
      </c>
      <c r="BN27">
        <v>132407.64359462101</v>
      </c>
      <c r="BO27">
        <v>134523.71795737601</v>
      </c>
      <c r="BP27">
        <v>136652.86086169901</v>
      </c>
      <c r="BQ27">
        <v>138796.504476531</v>
      </c>
      <c r="BR27">
        <v>140949.546700026</v>
      </c>
      <c r="BS27">
        <v>143100.66444650901</v>
      </c>
      <c r="BT27">
        <v>145240.95141539001</v>
      </c>
      <c r="BU27">
        <v>147368.30410854</v>
      </c>
      <c r="BV27">
        <v>149476.72531852601</v>
      </c>
      <c r="BW27">
        <v>151556.36888389301</v>
      </c>
      <c r="BX27">
        <v>153596.58304815699</v>
      </c>
      <c r="BY27">
        <v>155587.387384022</v>
      </c>
      <c r="BZ27">
        <v>157522.874194617</v>
      </c>
      <c r="CA27">
        <v>159398.97074951799</v>
      </c>
      <c r="CB27">
        <v>161213.84208227499</v>
      </c>
      <c r="CC27">
        <v>162967.89099040101</v>
      </c>
      <c r="CD27">
        <v>164668.81538194299</v>
      </c>
      <c r="CE27">
        <v>166324.62645190401</v>
      </c>
    </row>
    <row r="28" spans="1:83" x14ac:dyDescent="0.25">
      <c r="A28" t="s">
        <v>19</v>
      </c>
      <c r="B28" t="s">
        <v>11</v>
      </c>
      <c r="C28">
        <v>3240.5237232002</v>
      </c>
      <c r="D28">
        <v>3173.7292922331799</v>
      </c>
      <c r="E28">
        <v>3318.3182613654799</v>
      </c>
      <c r="F28">
        <v>3550.3657800288802</v>
      </c>
      <c r="G28">
        <v>3811.1744506529599</v>
      </c>
      <c r="H28">
        <v>4071.4107146650699</v>
      </c>
      <c r="I28">
        <v>4313.4348337884303</v>
      </c>
      <c r="J28">
        <v>4531.1034484662796</v>
      </c>
      <c r="K28">
        <v>4726.7603030837399</v>
      </c>
      <c r="L28">
        <v>4906.7601710833696</v>
      </c>
      <c r="M28">
        <v>5078.2256854891903</v>
      </c>
      <c r="N28">
        <v>5247.4098201878096</v>
      </c>
      <c r="O28">
        <v>5419.0368380925902</v>
      </c>
      <c r="P28">
        <v>5595.8362452955898</v>
      </c>
      <c r="Q28">
        <v>5778.7200101727703</v>
      </c>
      <c r="R28">
        <v>5966.6427133495999</v>
      </c>
      <c r="S28">
        <v>6157.6838688799699</v>
      </c>
      <c r="T28">
        <v>6352.5611940364797</v>
      </c>
      <c r="U28">
        <v>6552.1169140953998</v>
      </c>
      <c r="V28">
        <v>6757.1215143621703</v>
      </c>
      <c r="W28">
        <v>6963.6381485352304</v>
      </c>
      <c r="X28">
        <v>7161.1229270899803</v>
      </c>
      <c r="Y28">
        <v>7346.1720239279402</v>
      </c>
      <c r="Z28">
        <v>7519.6485746845201</v>
      </c>
      <c r="AA28">
        <v>7664.8556751658098</v>
      </c>
      <c r="AB28">
        <v>7738.5637088714902</v>
      </c>
      <c r="AC28">
        <v>7817.76987324524</v>
      </c>
      <c r="AD28">
        <v>7823.2615241747799</v>
      </c>
      <c r="AE28">
        <v>7766.6161859183403</v>
      </c>
      <c r="AF28">
        <v>7658.0037226044697</v>
      </c>
      <c r="AG28">
        <v>7503.7046059576196</v>
      </c>
      <c r="AH28">
        <v>7307.6696672198696</v>
      </c>
      <c r="AI28">
        <v>7072.1880616389099</v>
      </c>
      <c r="AJ28">
        <v>6804.8509061488703</v>
      </c>
      <c r="AK28">
        <v>6521.2133324494898</v>
      </c>
      <c r="AL28">
        <v>6230.2816504829098</v>
      </c>
      <c r="AM28">
        <v>5939.9671652390198</v>
      </c>
      <c r="AN28">
        <v>5709.5234447215998</v>
      </c>
      <c r="AO28">
        <v>5414.0067169420699</v>
      </c>
      <c r="AP28">
        <v>5143.1051406679098</v>
      </c>
      <c r="AQ28">
        <v>4909.0138210434898</v>
      </c>
      <c r="AR28">
        <v>4716.4756488044304</v>
      </c>
      <c r="AS28">
        <v>4523.7101539513396</v>
      </c>
      <c r="AT28">
        <v>4424.46440190668</v>
      </c>
      <c r="AU28">
        <v>4362.8056195842601</v>
      </c>
      <c r="AV28">
        <v>4290.9322071177203</v>
      </c>
      <c r="AW28">
        <v>4295.2333015028698</v>
      </c>
      <c r="AX28">
        <v>4279.2127555677098</v>
      </c>
      <c r="AY28">
        <v>4287.1123487529003</v>
      </c>
      <c r="AZ28">
        <v>4269.2998878075095</v>
      </c>
      <c r="BA28">
        <v>4153.70055086918</v>
      </c>
      <c r="BB28">
        <v>4041.1741001343098</v>
      </c>
      <c r="BC28">
        <v>3956.3909198269098</v>
      </c>
      <c r="BD28">
        <v>3898.7495504132298</v>
      </c>
      <c r="BE28">
        <v>3864.6971246436501</v>
      </c>
      <c r="BF28">
        <v>3850.5108829727001</v>
      </c>
      <c r="BG28">
        <v>3852.7715701003999</v>
      </c>
      <c r="BH28">
        <v>3868.4782578220502</v>
      </c>
      <c r="BI28">
        <v>3895.0643412378499</v>
      </c>
      <c r="BJ28">
        <v>3930.3776571765102</v>
      </c>
      <c r="BK28">
        <v>3972.6439833497998</v>
      </c>
      <c r="BL28">
        <v>4020.4217203529101</v>
      </c>
      <c r="BM28">
        <v>4072.5558527973399</v>
      </c>
      <c r="BN28">
        <v>4128.1333647691499</v>
      </c>
      <c r="BO28">
        <v>4186.4422636664804</v>
      </c>
      <c r="BP28">
        <v>4246.9383645480002</v>
      </c>
      <c r="BQ28">
        <v>4309.21913450169</v>
      </c>
      <c r="BR28">
        <v>4372.9899706625501</v>
      </c>
      <c r="BS28">
        <v>4438.0288369190102</v>
      </c>
      <c r="BT28">
        <v>4504.1536706340003</v>
      </c>
      <c r="BU28">
        <v>4571.2044804915104</v>
      </c>
      <c r="BV28">
        <v>4639.0387320649397</v>
      </c>
      <c r="BW28">
        <v>4707.5221877695303</v>
      </c>
      <c r="BX28">
        <v>4776.5178543348602</v>
      </c>
      <c r="BY28">
        <v>4845.87816095993</v>
      </c>
      <c r="BZ28">
        <v>4915.4417805963903</v>
      </c>
      <c r="CA28">
        <v>4985.03707803006</v>
      </c>
      <c r="CB28">
        <v>5054.4871397381603</v>
      </c>
      <c r="CC28">
        <v>5123.6158141366795</v>
      </c>
      <c r="CD28">
        <v>5192.25539695113</v>
      </c>
      <c r="CE28">
        <v>5260.2608088106999</v>
      </c>
    </row>
    <row r="29" spans="1:83" x14ac:dyDescent="0.25">
      <c r="A29" t="s">
        <v>19</v>
      </c>
      <c r="B29" t="s">
        <v>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25">
      <c r="A30" t="s">
        <v>19</v>
      </c>
      <c r="B30" t="s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 x14ac:dyDescent="0.25">
      <c r="A31" t="s">
        <v>19</v>
      </c>
      <c r="B31" t="s">
        <v>14</v>
      </c>
      <c r="C31">
        <v>970.98890227567802</v>
      </c>
      <c r="D31">
        <v>1052.8934672625601</v>
      </c>
      <c r="E31">
        <v>1190.4189390894401</v>
      </c>
      <c r="F31">
        <v>1315.8339265105601</v>
      </c>
      <c r="G31">
        <v>1426.5932140285599</v>
      </c>
      <c r="H31">
        <v>1511.19044630138</v>
      </c>
      <c r="I31">
        <v>1572.3607478189599</v>
      </c>
      <c r="J31">
        <v>1620.10419881546</v>
      </c>
      <c r="K31">
        <v>1663.98640115015</v>
      </c>
      <c r="L31">
        <v>1709.96823449419</v>
      </c>
      <c r="M31">
        <v>1760.7192116292299</v>
      </c>
      <c r="N31">
        <v>1816.894468086</v>
      </c>
      <c r="O31">
        <v>1877.98093952512</v>
      </c>
      <c r="P31">
        <v>1942.53844473852</v>
      </c>
      <c r="Q31">
        <v>2008.8160019346601</v>
      </c>
      <c r="R31">
        <v>2074.2931065718499</v>
      </c>
      <c r="S31">
        <v>2138.1431704056499</v>
      </c>
      <c r="T31">
        <v>2203.0121225234798</v>
      </c>
      <c r="U31">
        <v>2269.4517753075202</v>
      </c>
      <c r="V31">
        <v>2337.7583067898099</v>
      </c>
      <c r="W31">
        <v>2400.6173641595701</v>
      </c>
      <c r="X31">
        <v>2451.3166562518199</v>
      </c>
      <c r="Y31">
        <v>2495.28967251001</v>
      </c>
      <c r="Z31">
        <v>2537.30470790448</v>
      </c>
      <c r="AA31">
        <v>2548.3846543821701</v>
      </c>
      <c r="AB31">
        <v>2501.6375171868199</v>
      </c>
      <c r="AC31">
        <v>2426.0242583805102</v>
      </c>
      <c r="AD31">
        <v>2344.9103771433001</v>
      </c>
      <c r="AE31">
        <v>2263.2080444906401</v>
      </c>
      <c r="AF31">
        <v>2177.0038571643299</v>
      </c>
      <c r="AG31">
        <v>2080.0134608869598</v>
      </c>
      <c r="AH31">
        <v>1971.2161145887301</v>
      </c>
      <c r="AI31">
        <v>1850.3232956393599</v>
      </c>
      <c r="AJ31">
        <v>1729.0554692779399</v>
      </c>
      <c r="AK31">
        <v>1619.1087392254001</v>
      </c>
      <c r="AL31">
        <v>1521.08142452329</v>
      </c>
      <c r="AM31">
        <v>1435.4247174258801</v>
      </c>
      <c r="AN31">
        <v>1354.71387991499</v>
      </c>
      <c r="AO31">
        <v>1283.6853348018799</v>
      </c>
      <c r="AP31">
        <v>1232.46220512331</v>
      </c>
      <c r="AQ31">
        <v>1197.1415736630499</v>
      </c>
      <c r="AR31">
        <v>1174.3182539752299</v>
      </c>
      <c r="AS31">
        <v>1162.9756325759699</v>
      </c>
      <c r="AT31">
        <v>1161.86461030587</v>
      </c>
      <c r="AU31">
        <v>1165.86432955797</v>
      </c>
      <c r="AV31">
        <v>1175.07339526946</v>
      </c>
      <c r="AW31">
        <v>1189.30968731285</v>
      </c>
      <c r="AX31">
        <v>1206.1806908042499</v>
      </c>
      <c r="AY31">
        <v>1227.7112628217201</v>
      </c>
      <c r="AZ31">
        <v>1227.81360132237</v>
      </c>
      <c r="BA31">
        <v>1211.2634865165801</v>
      </c>
      <c r="BB31">
        <v>1203.2883162451999</v>
      </c>
      <c r="BC31">
        <v>1201.8371970209</v>
      </c>
      <c r="BD31">
        <v>1205.44117282461</v>
      </c>
      <c r="BE31">
        <v>1212.95482842611</v>
      </c>
      <c r="BF31">
        <v>1223.49270472686</v>
      </c>
      <c r="BG31">
        <v>1236.3684381422099</v>
      </c>
      <c r="BH31">
        <v>1251.04936055901</v>
      </c>
      <c r="BI31">
        <v>1267.12098906608</v>
      </c>
      <c r="BJ31">
        <v>1284.2645018645601</v>
      </c>
      <c r="BK31">
        <v>1302.2383915569301</v>
      </c>
      <c r="BL31">
        <v>1320.86184184326</v>
      </c>
      <c r="BM31">
        <v>1340.00208358447</v>
      </c>
      <c r="BN31">
        <v>1359.5637451359</v>
      </c>
      <c r="BO31">
        <v>1379.4792834556599</v>
      </c>
      <c r="BP31">
        <v>1399.7047633305399</v>
      </c>
      <c r="BQ31">
        <v>1420.2184044834601</v>
      </c>
      <c r="BR31">
        <v>1441.00899416845</v>
      </c>
      <c r="BS31">
        <v>1462.06507167517</v>
      </c>
      <c r="BT31">
        <v>1483.36642860443</v>
      </c>
      <c r="BU31">
        <v>1504.8866478125899</v>
      </c>
      <c r="BV31">
        <v>1526.60001184424</v>
      </c>
      <c r="BW31">
        <v>1548.47799741113</v>
      </c>
      <c r="BX31">
        <v>1570.48508828894</v>
      </c>
      <c r="BY31">
        <v>1592.57732408174</v>
      </c>
      <c r="BZ31">
        <v>1614.7032340108999</v>
      </c>
      <c r="CA31">
        <v>1636.80821276746</v>
      </c>
      <c r="CB31">
        <v>1658.83747898619</v>
      </c>
      <c r="CC31">
        <v>1680.7381510549401</v>
      </c>
      <c r="CD31">
        <v>1702.4624639500501</v>
      </c>
      <c r="CE31">
        <v>1723.9768703099901</v>
      </c>
    </row>
    <row r="32" spans="1:83" x14ac:dyDescent="0.25">
      <c r="A32" t="s">
        <v>19</v>
      </c>
      <c r="B32" t="s">
        <v>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430.05013661544399</v>
      </c>
      <c r="BA32">
        <v>418.11346202403701</v>
      </c>
      <c r="BB32">
        <v>411.18079474890197</v>
      </c>
      <c r="BC32">
        <v>407.86046903736701</v>
      </c>
      <c r="BD32">
        <v>407.22426005122702</v>
      </c>
      <c r="BE32">
        <v>408.59057890461202</v>
      </c>
      <c r="BF32">
        <v>411.44978365719197</v>
      </c>
      <c r="BG32">
        <v>415.41759711591197</v>
      </c>
      <c r="BH32">
        <v>420.20404657853402</v>
      </c>
      <c r="BI32">
        <v>425.59033067036</v>
      </c>
      <c r="BJ32">
        <v>431.41300030751597</v>
      </c>
      <c r="BK32">
        <v>437.55204925458099</v>
      </c>
      <c r="BL32">
        <v>443.92082018011399</v>
      </c>
      <c r="BM32">
        <v>450.45847906141103</v>
      </c>
      <c r="BN32">
        <v>457.123563486065</v>
      </c>
      <c r="BO32">
        <v>463.88954577409498</v>
      </c>
      <c r="BP32">
        <v>470.74187929406997</v>
      </c>
      <c r="BQ32">
        <v>477.67557384711603</v>
      </c>
      <c r="BR32">
        <v>484.68917259028001</v>
      </c>
      <c r="BS32">
        <v>491.78038512784298</v>
      </c>
      <c r="BT32">
        <v>498.943245825171</v>
      </c>
      <c r="BU32">
        <v>506.169196650603</v>
      </c>
      <c r="BV32">
        <v>513.44929857524596</v>
      </c>
      <c r="BW32">
        <v>520.77238863129696</v>
      </c>
      <c r="BX32">
        <v>528.12372664932002</v>
      </c>
      <c r="BY32">
        <v>535.48524872847099</v>
      </c>
      <c r="BZ32">
        <v>542.83662227670402</v>
      </c>
      <c r="CA32">
        <v>550.15737877007302</v>
      </c>
      <c r="CB32">
        <v>557.42785864742996</v>
      </c>
      <c r="CC32">
        <v>564.63051590995599</v>
      </c>
      <c r="CD32">
        <v>571.75106570461901</v>
      </c>
      <c r="CE32">
        <v>578.78041760093004</v>
      </c>
    </row>
    <row r="33" spans="1:83" x14ac:dyDescent="0.25">
      <c r="A33" t="s">
        <v>19</v>
      </c>
      <c r="B33" t="s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214.40380527908599</v>
      </c>
      <c r="BA33">
        <v>196.75226953616101</v>
      </c>
      <c r="BB33">
        <v>192.904941669832</v>
      </c>
      <c r="BC33">
        <v>191.81836255701501</v>
      </c>
      <c r="BD33">
        <v>192.122485128221</v>
      </c>
      <c r="BE33">
        <v>193.37539167288901</v>
      </c>
      <c r="BF33">
        <v>195.30800206465099</v>
      </c>
      <c r="BG33">
        <v>197.72680646194399</v>
      </c>
      <c r="BH33">
        <v>200.48991344099301</v>
      </c>
      <c r="BI33">
        <v>203.49245954325201</v>
      </c>
      <c r="BJ33">
        <v>206.657814784381</v>
      </c>
      <c r="BK33">
        <v>209.93158240388399</v>
      </c>
      <c r="BL33">
        <v>213.27586505628699</v>
      </c>
      <c r="BM33">
        <v>216.66552019768699</v>
      </c>
      <c r="BN33">
        <v>220.08468103701301</v>
      </c>
      <c r="BO33">
        <v>223.52415317774199</v>
      </c>
      <c r="BP33">
        <v>226.97959180884001</v>
      </c>
      <c r="BQ33">
        <v>230.452685020883</v>
      </c>
      <c r="BR33">
        <v>233.947451824213</v>
      </c>
      <c r="BS33">
        <v>237.46806403137899</v>
      </c>
      <c r="BT33">
        <v>241.01576759638101</v>
      </c>
      <c r="BU33">
        <v>244.58871415592799</v>
      </c>
      <c r="BV33">
        <v>248.18548590690199</v>
      </c>
      <c r="BW33">
        <v>251.80390063555799</v>
      </c>
      <c r="BX33">
        <v>255.439653040807</v>
      </c>
      <c r="BY33">
        <v>259.08634399921402</v>
      </c>
      <c r="BZ33">
        <v>262.73546575453298</v>
      </c>
      <c r="CA33">
        <v>266.37815198115999</v>
      </c>
      <c r="CB33">
        <v>270.00549704792098</v>
      </c>
      <c r="CC33">
        <v>273.60933642915597</v>
      </c>
      <c r="CD33">
        <v>277.181687343254</v>
      </c>
      <c r="CE33">
        <v>280.71693180120599</v>
      </c>
    </row>
    <row r="34" spans="1:83" x14ac:dyDescent="0.25">
      <c r="A34" t="s">
        <v>19</v>
      </c>
      <c r="B34" t="s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0.49855537069811101</v>
      </c>
      <c r="BA34">
        <v>0.47057147737771299</v>
      </c>
      <c r="BB34">
        <v>0.469148715439479</v>
      </c>
      <c r="BC34">
        <v>0.47030388360447101</v>
      </c>
      <c r="BD34">
        <v>0.471785460679707</v>
      </c>
      <c r="BE34">
        <v>0.47327423013841302</v>
      </c>
      <c r="BF34">
        <v>0.47468247602087899</v>
      </c>
      <c r="BG34">
        <v>0.47597118618634898</v>
      </c>
      <c r="BH34">
        <v>0.47712513735519702</v>
      </c>
      <c r="BI34">
        <v>0.47814164204041998</v>
      </c>
      <c r="BJ34">
        <v>0.479025468952195</v>
      </c>
      <c r="BK34">
        <v>0.47978653685093198</v>
      </c>
      <c r="BL34">
        <v>0.48043672511182001</v>
      </c>
      <c r="BM34">
        <v>0.48098888192567302</v>
      </c>
      <c r="BN34">
        <v>0.48145555953980501</v>
      </c>
      <c r="BO34">
        <v>0.48184779160036001</v>
      </c>
      <c r="BP34">
        <v>0.48217420584975701</v>
      </c>
      <c r="BQ34">
        <v>0.48244603165461702</v>
      </c>
      <c r="BR34">
        <v>0.48267521755014497</v>
      </c>
      <c r="BS34">
        <v>0.48287420810744103</v>
      </c>
      <c r="BT34">
        <v>0.48305247062274598</v>
      </c>
      <c r="BU34">
        <v>0.48321532755135499</v>
      </c>
      <c r="BV34">
        <v>0.48336902318414599</v>
      </c>
      <c r="BW34">
        <v>0.48352006775426998</v>
      </c>
      <c r="BX34">
        <v>0.48367388199247102</v>
      </c>
      <c r="BY34">
        <v>0.48383469874179402</v>
      </c>
      <c r="BZ34">
        <v>0.48400468017908899</v>
      </c>
      <c r="CA34">
        <v>0.48418536633403497</v>
      </c>
      <c r="CB34">
        <v>0.48437747209670401</v>
      </c>
      <c r="CC34">
        <v>0.48458120615073003</v>
      </c>
      <c r="CD34">
        <v>0.484794351894489</v>
      </c>
      <c r="CE34">
        <v>0.48501456383889002</v>
      </c>
    </row>
    <row r="35" spans="1:83" x14ac:dyDescent="0.25">
      <c r="A35" t="s">
        <v>19</v>
      </c>
      <c r="B35" t="s">
        <v>18</v>
      </c>
      <c r="C35">
        <v>609121</v>
      </c>
      <c r="D35">
        <v>624093</v>
      </c>
      <c r="E35">
        <v>639493</v>
      </c>
      <c r="F35">
        <v>655406</v>
      </c>
      <c r="G35">
        <v>671921</v>
      </c>
      <c r="H35">
        <v>689086</v>
      </c>
      <c r="I35">
        <v>706942</v>
      </c>
      <c r="J35">
        <v>725512</v>
      </c>
      <c r="K35">
        <v>744839</v>
      </c>
      <c r="L35">
        <v>765045</v>
      </c>
      <c r="M35">
        <v>786286</v>
      </c>
      <c r="N35">
        <v>808814</v>
      </c>
      <c r="O35">
        <v>832400</v>
      </c>
      <c r="P35">
        <v>857001</v>
      </c>
      <c r="Q35">
        <v>882154</v>
      </c>
      <c r="R35">
        <v>906497</v>
      </c>
      <c r="S35">
        <v>933483</v>
      </c>
      <c r="T35">
        <v>961522</v>
      </c>
      <c r="U35">
        <v>990664</v>
      </c>
      <c r="V35">
        <v>1020960</v>
      </c>
      <c r="W35">
        <v>1052397</v>
      </c>
      <c r="X35">
        <v>1084902</v>
      </c>
      <c r="Y35">
        <v>1118427</v>
      </c>
      <c r="Z35">
        <v>1152974</v>
      </c>
      <c r="AA35">
        <v>1188533</v>
      </c>
      <c r="AB35">
        <v>1225023</v>
      </c>
      <c r="AC35">
        <v>1262350</v>
      </c>
      <c r="AD35">
        <v>1300441</v>
      </c>
      <c r="AE35">
        <v>1339032</v>
      </c>
      <c r="AF35">
        <v>1377722</v>
      </c>
      <c r="AG35">
        <v>1416115</v>
      </c>
      <c r="AH35">
        <v>1454146</v>
      </c>
      <c r="AI35">
        <v>1491884</v>
      </c>
      <c r="AJ35">
        <v>1529697</v>
      </c>
      <c r="AK35">
        <v>1568003</v>
      </c>
      <c r="AL35">
        <v>1606975</v>
      </c>
      <c r="AM35">
        <v>1646728</v>
      </c>
      <c r="AN35">
        <v>1687541</v>
      </c>
      <c r="AO35">
        <v>1729646</v>
      </c>
      <c r="AP35">
        <v>1773091</v>
      </c>
      <c r="AQ35">
        <v>1817909</v>
      </c>
      <c r="AR35">
        <v>1864101</v>
      </c>
      <c r="AS35">
        <v>1911662</v>
      </c>
      <c r="AT35">
        <v>1960557</v>
      </c>
      <c r="AU35">
        <v>2010512</v>
      </c>
      <c r="AV35">
        <v>2061122</v>
      </c>
      <c r="AW35">
        <v>2112027</v>
      </c>
      <c r="AX35">
        <v>2163020</v>
      </c>
      <c r="AY35">
        <v>2214131</v>
      </c>
      <c r="AZ35">
        <v>2265786</v>
      </c>
      <c r="BA35">
        <v>2319075</v>
      </c>
      <c r="BB35">
        <v>2370955</v>
      </c>
      <c r="BC35">
        <v>2422574</v>
      </c>
      <c r="BD35">
        <v>2473781</v>
      </c>
      <c r="BE35">
        <v>2524457</v>
      </c>
      <c r="BF35">
        <v>2574520</v>
      </c>
      <c r="BG35">
        <v>2623980</v>
      </c>
      <c r="BH35">
        <v>2672841</v>
      </c>
      <c r="BI35">
        <v>2721172</v>
      </c>
      <c r="BJ35">
        <v>2769084</v>
      </c>
      <c r="BK35">
        <v>2816672</v>
      </c>
      <c r="BL35">
        <v>2864041</v>
      </c>
      <c r="BM35">
        <v>2911283</v>
      </c>
      <c r="BN35">
        <v>2958481</v>
      </c>
      <c r="BO35">
        <v>3005762</v>
      </c>
      <c r="BP35">
        <v>3053335</v>
      </c>
      <c r="BQ35">
        <v>3101232</v>
      </c>
      <c r="BR35">
        <v>3149339</v>
      </c>
      <c r="BS35">
        <v>3197403</v>
      </c>
      <c r="BT35">
        <v>3245225</v>
      </c>
      <c r="BU35">
        <v>3292758</v>
      </c>
      <c r="BV35">
        <v>3339868</v>
      </c>
      <c r="BW35">
        <v>3386335</v>
      </c>
      <c r="BX35">
        <v>3431921</v>
      </c>
      <c r="BY35">
        <v>3476403</v>
      </c>
      <c r="BZ35">
        <v>3519649</v>
      </c>
      <c r="CA35">
        <v>3561568</v>
      </c>
      <c r="CB35">
        <v>3602119</v>
      </c>
      <c r="CC35">
        <v>3641311</v>
      </c>
      <c r="CD35">
        <v>3679316</v>
      </c>
      <c r="CE35">
        <v>3716313</v>
      </c>
    </row>
    <row r="36" spans="1:83" x14ac:dyDescent="0.25">
      <c r="A36" t="s">
        <v>20</v>
      </c>
      <c r="B36" t="s">
        <v>2</v>
      </c>
      <c r="C36">
        <v>9297.0297969224193</v>
      </c>
      <c r="D36">
        <v>10806.212243812401</v>
      </c>
      <c r="E36">
        <v>11830.7190610898</v>
      </c>
      <c r="F36">
        <v>12974.8736651648</v>
      </c>
      <c r="G36">
        <v>13909.9715382372</v>
      </c>
      <c r="H36">
        <v>14612.6677475751</v>
      </c>
      <c r="I36">
        <v>15156.9016344639</v>
      </c>
      <c r="J36">
        <v>15637.0552848181</v>
      </c>
      <c r="K36">
        <v>16120.425000712599</v>
      </c>
      <c r="L36">
        <v>16640.6522948905</v>
      </c>
      <c r="M36">
        <v>17207.839725702699</v>
      </c>
      <c r="N36">
        <v>17820.1438564735</v>
      </c>
      <c r="O36">
        <v>18465.6540557117</v>
      </c>
      <c r="P36">
        <v>19129.034323758198</v>
      </c>
      <c r="Q36">
        <v>19792.8820261045</v>
      </c>
      <c r="R36">
        <v>20431.406636166001</v>
      </c>
      <c r="S36">
        <v>21064.1058414613</v>
      </c>
      <c r="T36">
        <v>21704.412533603099</v>
      </c>
      <c r="U36">
        <v>22355.655699548999</v>
      </c>
      <c r="V36">
        <v>23021.088912209201</v>
      </c>
      <c r="W36">
        <v>23577.611614506</v>
      </c>
      <c r="X36">
        <v>24058.027121164301</v>
      </c>
      <c r="Y36">
        <v>24506.948616813701</v>
      </c>
      <c r="Z36">
        <v>24956.7609977664</v>
      </c>
      <c r="AA36">
        <v>24879.960961548299</v>
      </c>
      <c r="AB36">
        <v>24421.860005077699</v>
      </c>
      <c r="AC36">
        <v>23866.6299843575</v>
      </c>
      <c r="AD36">
        <v>23285.650503539699</v>
      </c>
      <c r="AE36">
        <v>22663.707337315001</v>
      </c>
      <c r="AF36">
        <v>21925.770095702101</v>
      </c>
      <c r="AG36">
        <v>21024.253214627701</v>
      </c>
      <c r="AH36">
        <v>19964.113314433602</v>
      </c>
      <c r="AI36">
        <v>18765.901621728699</v>
      </c>
      <c r="AJ36">
        <v>17649.747401051201</v>
      </c>
      <c r="AK36">
        <v>16614.473782752098</v>
      </c>
      <c r="AL36">
        <v>15720.5140797156</v>
      </c>
      <c r="AM36">
        <v>14924.235484541799</v>
      </c>
      <c r="AN36">
        <v>14165.3168429788</v>
      </c>
      <c r="AO36">
        <v>13566.7371384584</v>
      </c>
      <c r="AP36">
        <v>13125.8733477962</v>
      </c>
      <c r="AQ36">
        <v>12813.866253460399</v>
      </c>
      <c r="AR36">
        <v>12606.3156366069</v>
      </c>
      <c r="AS36">
        <v>12507.210838659799</v>
      </c>
      <c r="AT36">
        <v>12493.75457789</v>
      </c>
      <c r="AU36">
        <v>12524.8768420209</v>
      </c>
      <c r="AV36">
        <v>12613.7441087852</v>
      </c>
      <c r="AW36">
        <v>12745.7565307309</v>
      </c>
      <c r="AX36">
        <v>12911.5591320534</v>
      </c>
      <c r="AY36">
        <v>13126.980990754</v>
      </c>
      <c r="AZ36">
        <v>13125.3107905259</v>
      </c>
      <c r="BA36">
        <v>12967.793843402</v>
      </c>
      <c r="BB36">
        <v>12894.7263294433</v>
      </c>
      <c r="BC36">
        <v>12880.7932622518</v>
      </c>
      <c r="BD36">
        <v>12912.932700619</v>
      </c>
      <c r="BE36">
        <v>12981.3737726737</v>
      </c>
      <c r="BF36">
        <v>13078.527892581</v>
      </c>
      <c r="BG36">
        <v>13198.449184523901</v>
      </c>
      <c r="BH36">
        <v>13336.482384887</v>
      </c>
      <c r="BI36">
        <v>13488.9743824329</v>
      </c>
      <c r="BJ36">
        <v>13653.088688604499</v>
      </c>
      <c r="BK36">
        <v>13826.6436724654</v>
      </c>
      <c r="BL36">
        <v>14007.968773099999</v>
      </c>
      <c r="BM36">
        <v>14195.8013360685</v>
      </c>
      <c r="BN36">
        <v>14389.1945990406</v>
      </c>
      <c r="BO36">
        <v>14587.4513598467</v>
      </c>
      <c r="BP36">
        <v>14790.1005066828</v>
      </c>
      <c r="BQ36">
        <v>14996.8650113352</v>
      </c>
      <c r="BR36">
        <v>15207.5318640722</v>
      </c>
      <c r="BS36">
        <v>15421.866991708701</v>
      </c>
      <c r="BT36">
        <v>15639.564146107799</v>
      </c>
      <c r="BU36">
        <v>15860.290703844001</v>
      </c>
      <c r="BV36">
        <v>16083.732039504401</v>
      </c>
      <c r="BW36">
        <v>16309.529943379999</v>
      </c>
      <c r="BX36">
        <v>16537.250040969699</v>
      </c>
      <c r="BY36">
        <v>16766.383953226901</v>
      </c>
      <c r="BZ36">
        <v>16996.370991615899</v>
      </c>
      <c r="CA36">
        <v>17226.643008186598</v>
      </c>
      <c r="CB36">
        <v>17456.642666923599</v>
      </c>
      <c r="CC36">
        <v>17685.8462479193</v>
      </c>
      <c r="CD36">
        <v>17913.799392098401</v>
      </c>
      <c r="CE36">
        <v>18140.177762798201</v>
      </c>
    </row>
    <row r="37" spans="1:83" x14ac:dyDescent="0.25">
      <c r="A37" t="s">
        <v>20</v>
      </c>
      <c r="B37" t="s">
        <v>3</v>
      </c>
      <c r="C37" s="95">
        <v>8.3385670211247494E-3</v>
      </c>
      <c r="D37" s="95">
        <v>9.4234355686720495E-3</v>
      </c>
      <c r="E37" s="95">
        <v>1.0067635117132E-2</v>
      </c>
      <c r="F37" s="95">
        <v>1.07799252620194E-2</v>
      </c>
      <c r="G37" s="95">
        <v>1.12809851830245E-2</v>
      </c>
      <c r="H37" s="95">
        <v>1.15628924574404E-2</v>
      </c>
      <c r="I37" s="95">
        <v>1.1695959734640601E-2</v>
      </c>
      <c r="J37" s="95">
        <v>1.17610327505183E-2</v>
      </c>
      <c r="K37" s="95">
        <v>1.18117048156938E-2</v>
      </c>
      <c r="L37" s="95">
        <v>1.1870956578021201E-2</v>
      </c>
      <c r="M37" s="95">
        <v>1.1942509690908499E-2</v>
      </c>
      <c r="N37" s="95">
        <v>1.2020304128833099E-2</v>
      </c>
      <c r="O37" s="95">
        <v>1.2099938227940501E-2</v>
      </c>
      <c r="P37" s="95">
        <v>1.2172695643661999E-2</v>
      </c>
      <c r="Q37" s="95">
        <v>1.22350629984294E-2</v>
      </c>
      <c r="R37" s="95">
        <v>1.2289436761737301E-2</v>
      </c>
      <c r="S37" s="95">
        <v>1.23035920234507E-2</v>
      </c>
      <c r="T37" s="95">
        <v>1.2308199238943799E-2</v>
      </c>
      <c r="U37" s="95">
        <v>1.23051066230895E-2</v>
      </c>
      <c r="V37" s="95">
        <v>1.2295840009143799E-2</v>
      </c>
      <c r="W37" s="95">
        <v>1.2216198784958001E-2</v>
      </c>
      <c r="X37" s="95">
        <v>1.2089356636157801E-2</v>
      </c>
      <c r="Y37" s="95">
        <v>1.19421626390715E-2</v>
      </c>
      <c r="Z37" s="95">
        <v>1.17926431137125E-2</v>
      </c>
      <c r="AA37" s="95">
        <v>1.1397864734403299E-2</v>
      </c>
      <c r="AB37" s="95">
        <v>1.0845244099447499E-2</v>
      </c>
      <c r="AC37" s="95">
        <v>1.02738621619141E-2</v>
      </c>
      <c r="AD37" s="95">
        <v>9.7176909928202507E-3</v>
      </c>
      <c r="AE37" s="95">
        <v>9.1726709482629204E-3</v>
      </c>
      <c r="AF37" s="95">
        <v>8.6108204808916407E-3</v>
      </c>
      <c r="AG37" s="95">
        <v>8.0185210870787008E-3</v>
      </c>
      <c r="AH37" s="95">
        <v>7.4009237745520399E-3</v>
      </c>
      <c r="AI37" s="95">
        <v>6.7671062119741398E-3</v>
      </c>
      <c r="AJ37" s="95">
        <v>6.1943858038712102E-3</v>
      </c>
      <c r="AK37" s="95">
        <v>5.67652269983008E-3</v>
      </c>
      <c r="AL37" s="95">
        <v>5.2297164340008601E-3</v>
      </c>
      <c r="AM37" s="95">
        <v>4.8343952459743399E-3</v>
      </c>
      <c r="AN37" s="95">
        <v>4.4672681132337201E-3</v>
      </c>
      <c r="AO37" s="95">
        <v>4.1645819946768397E-3</v>
      </c>
      <c r="AP37" s="95">
        <v>3.9215331600674997E-3</v>
      </c>
      <c r="AQ37" s="95">
        <v>3.72576914249726E-3</v>
      </c>
      <c r="AR37" s="95">
        <v>3.56721366900975E-3</v>
      </c>
      <c r="AS37" s="95">
        <v>3.4447161349694401E-3</v>
      </c>
      <c r="AT37" s="95">
        <v>3.34963756233351E-3</v>
      </c>
      <c r="AU37" s="95">
        <v>3.26965945817705E-3</v>
      </c>
      <c r="AV37" s="95">
        <v>3.2078776534478401E-3</v>
      </c>
      <c r="AW37" s="95">
        <v>3.1597741260198401E-3</v>
      </c>
      <c r="AX37" s="95">
        <v>3.1224233605911598E-3</v>
      </c>
      <c r="AY37" s="95">
        <v>3.09878461588223E-3</v>
      </c>
      <c r="AZ37" s="95">
        <v>3.02449320353503E-3</v>
      </c>
      <c r="BA37" s="95">
        <v>2.9163642389190602E-3</v>
      </c>
      <c r="BB37" s="95">
        <v>2.83376352025831E-3</v>
      </c>
      <c r="BC37" s="95">
        <v>2.7681382079933702E-3</v>
      </c>
      <c r="BD37" s="95">
        <v>2.7157429481927701E-3</v>
      </c>
      <c r="BE37" s="95">
        <v>2.67380822374711E-3</v>
      </c>
      <c r="BF37" s="95">
        <v>2.6402103314930501E-3</v>
      </c>
      <c r="BG37" s="95">
        <v>2.61323170868575E-3</v>
      </c>
      <c r="BH37" s="95">
        <v>2.5915446584425599E-3</v>
      </c>
      <c r="BI37" s="95">
        <v>2.5740516666163198E-3</v>
      </c>
      <c r="BJ37" s="95">
        <v>2.5598580240951099E-3</v>
      </c>
      <c r="BK37" s="95">
        <v>2.5482757296595398E-3</v>
      </c>
      <c r="BL37" s="95">
        <v>2.5387552203807698E-3</v>
      </c>
      <c r="BM37" s="95">
        <v>2.53087318228582E-3</v>
      </c>
      <c r="BN37" s="95">
        <v>2.52430294687288E-3</v>
      </c>
      <c r="BO37" s="95">
        <v>2.51874264898033E-3</v>
      </c>
      <c r="BP37" s="95">
        <v>2.5138800748671498E-3</v>
      </c>
      <c r="BQ37" s="95">
        <v>2.5096024534554499E-3</v>
      </c>
      <c r="BR37" s="95">
        <v>2.5059356415059299E-3</v>
      </c>
      <c r="BS37" s="95">
        <v>2.5030092123273502E-3</v>
      </c>
      <c r="BT37" s="95">
        <v>2.5008878444552599E-3</v>
      </c>
      <c r="BU37" s="95">
        <v>2.4995130000010201E-3</v>
      </c>
      <c r="BV37" s="95">
        <v>2.4989019794688602E-3</v>
      </c>
      <c r="BW37" s="95">
        <v>2.4991339930685399E-3</v>
      </c>
      <c r="BX37" s="95">
        <v>2.5002904754397302E-3</v>
      </c>
      <c r="BY37" s="95">
        <v>2.5024283930628901E-3</v>
      </c>
      <c r="BZ37" s="95">
        <v>2.5055296179166699E-3</v>
      </c>
      <c r="CA37" s="95">
        <v>2.5095461755791598E-3</v>
      </c>
      <c r="CB37" s="95">
        <v>2.51440019623584E-3</v>
      </c>
      <c r="CC37" s="95">
        <v>2.51998482552301E-3</v>
      </c>
      <c r="CD37" s="95">
        <v>2.52609455693596E-3</v>
      </c>
      <c r="CE37" s="95">
        <v>2.53255339954956E-3</v>
      </c>
    </row>
    <row r="38" spans="1:83" x14ac:dyDescent="0.25">
      <c r="A38" t="s">
        <v>20</v>
      </c>
      <c r="B38" t="s">
        <v>4</v>
      </c>
      <c r="C38">
        <v>3.41049354257046E-3</v>
      </c>
      <c r="D38">
        <v>3.9235800404311596E-3</v>
      </c>
      <c r="E38">
        <v>4.2658199484882104E-3</v>
      </c>
      <c r="F38">
        <v>4.5571955896308199E-3</v>
      </c>
      <c r="G38">
        <v>4.76177666533839E-3</v>
      </c>
      <c r="H38">
        <v>4.8783605299082197E-3</v>
      </c>
      <c r="I38">
        <v>4.9347369396048899E-3</v>
      </c>
      <c r="J38">
        <v>4.9628726159457303E-3</v>
      </c>
      <c r="K38">
        <v>4.9843120411139103E-3</v>
      </c>
      <c r="L38">
        <v>5.0085391725493197E-3</v>
      </c>
      <c r="M38">
        <v>5.0372476093257998E-3</v>
      </c>
      <c r="N38">
        <v>5.0681244903355701E-3</v>
      </c>
      <c r="O38">
        <v>5.09937467963021E-3</v>
      </c>
      <c r="P38">
        <v>5.1275832959021498E-3</v>
      </c>
      <c r="Q38">
        <v>5.1513179427186799E-3</v>
      </c>
      <c r="R38">
        <v>5.1714541857606402E-3</v>
      </c>
      <c r="S38">
        <v>5.1757671999403702E-3</v>
      </c>
      <c r="T38">
        <v>5.1758695410706696E-3</v>
      </c>
      <c r="U38">
        <v>5.1728172403273098E-3</v>
      </c>
      <c r="V38">
        <v>5.1672948963340801E-3</v>
      </c>
      <c r="W38">
        <v>5.1345095334900904E-3</v>
      </c>
      <c r="X38">
        <v>5.0829174418131999E-3</v>
      </c>
      <c r="Y38">
        <v>5.0232105773077703E-3</v>
      </c>
      <c r="Z38">
        <v>4.9625988908424297E-3</v>
      </c>
      <c r="AA38">
        <v>4.8070862257098704E-3</v>
      </c>
      <c r="AB38">
        <v>4.5878590827340797E-3</v>
      </c>
      <c r="AC38">
        <v>4.3582452652166197E-3</v>
      </c>
      <c r="AD38">
        <v>4.1340848932974296E-3</v>
      </c>
      <c r="AE38">
        <v>3.9137436664325696E-3</v>
      </c>
      <c r="AF38">
        <v>3.6806813145811202E-3</v>
      </c>
      <c r="AG38">
        <v>3.4389813044015099E-3</v>
      </c>
      <c r="AH38">
        <v>3.1854457973605099E-3</v>
      </c>
      <c r="AI38">
        <v>2.9236600254298399E-3</v>
      </c>
      <c r="AJ38">
        <v>2.6846602537456501E-3</v>
      </c>
      <c r="AK38">
        <v>2.4675486182171098E-3</v>
      </c>
      <c r="AL38">
        <v>2.27915223817986E-3</v>
      </c>
      <c r="AM38">
        <v>2.1088684526492001E-3</v>
      </c>
      <c r="AN38">
        <v>1.9490275822343099E-3</v>
      </c>
      <c r="AO38">
        <v>1.81774116529022E-3</v>
      </c>
      <c r="AP38">
        <v>1.71151102487716E-3</v>
      </c>
      <c r="AQ38">
        <v>1.6253121560587201E-3</v>
      </c>
      <c r="AR38">
        <v>1.55495469444391E-3</v>
      </c>
      <c r="AS38">
        <v>1.5030752005827999E-3</v>
      </c>
      <c r="AT38">
        <v>1.4596883366739101E-3</v>
      </c>
      <c r="AU38">
        <v>1.42284281752692E-3</v>
      </c>
      <c r="AV38">
        <v>1.39671912964171E-3</v>
      </c>
      <c r="AW38">
        <v>1.37353231481511E-3</v>
      </c>
      <c r="AX38">
        <v>1.3578372668011901E-3</v>
      </c>
      <c r="AY38">
        <v>1.34797554126972E-3</v>
      </c>
      <c r="AZ38">
        <v>1.2919470786786999E-3</v>
      </c>
      <c r="BA38">
        <v>1.2478441252208501E-3</v>
      </c>
      <c r="BB38">
        <v>1.21319064670558E-3</v>
      </c>
      <c r="BC38">
        <v>1.1854310281322099E-3</v>
      </c>
      <c r="BD38">
        <v>1.16313593821938E-3</v>
      </c>
      <c r="BE38">
        <v>1.1451944746688799E-3</v>
      </c>
      <c r="BF38">
        <v>1.1307428810749501E-3</v>
      </c>
      <c r="BG38">
        <v>1.11907750613799E-3</v>
      </c>
      <c r="BH38">
        <v>1.10965124355553E-3</v>
      </c>
      <c r="BI38">
        <v>1.10200963747186E-3</v>
      </c>
      <c r="BJ38">
        <v>1.09578007378972E-3</v>
      </c>
      <c r="BK38">
        <v>1.09067435857243E-3</v>
      </c>
      <c r="BL38">
        <v>1.08646122724469E-3</v>
      </c>
      <c r="BM38">
        <v>1.0829614560693001E-3</v>
      </c>
      <c r="BN38">
        <v>1.0800359337960099E-3</v>
      </c>
      <c r="BO38">
        <v>1.0775559379326699E-3</v>
      </c>
      <c r="BP38">
        <v>1.0753882286197399E-3</v>
      </c>
      <c r="BQ38">
        <v>1.0734821939141299E-3</v>
      </c>
      <c r="BR38">
        <v>1.07184622208041E-3</v>
      </c>
      <c r="BS38">
        <v>1.0705330228584599E-3</v>
      </c>
      <c r="BT38">
        <v>1.06956936964217E-3</v>
      </c>
      <c r="BU38">
        <v>1.06893062326757E-3</v>
      </c>
      <c r="BV38">
        <v>1.06862296476007E-3</v>
      </c>
      <c r="BW38">
        <v>1.0686789531787299E-3</v>
      </c>
      <c r="BX38">
        <v>1.06913268105865E-3</v>
      </c>
      <c r="BY38">
        <v>1.07000825643659E-3</v>
      </c>
      <c r="BZ38">
        <v>1.07129850313108E-3</v>
      </c>
      <c r="CA38">
        <v>1.072983342269E-3</v>
      </c>
      <c r="CB38">
        <v>1.0750300138787101E-3</v>
      </c>
      <c r="CC38">
        <v>1.07739343342086E-3</v>
      </c>
      <c r="CD38">
        <v>1.0799871882575501E-3</v>
      </c>
      <c r="CE38">
        <v>1.0827362681870799E-3</v>
      </c>
    </row>
    <row r="39" spans="1:83" x14ac:dyDescent="0.25">
      <c r="A39" t="s">
        <v>20</v>
      </c>
      <c r="B39" t="s">
        <v>5</v>
      </c>
      <c r="C39">
        <v>4.07573037392936E-2</v>
      </c>
      <c r="D39">
        <v>4.0167990097709598E-2</v>
      </c>
      <c r="E39">
        <v>4.0335719104441503E-2</v>
      </c>
      <c r="F39">
        <v>4.0973692777872502E-2</v>
      </c>
      <c r="G39">
        <v>4.1874600620124401E-2</v>
      </c>
      <c r="H39">
        <v>4.2847641366181098E-2</v>
      </c>
      <c r="I39">
        <v>4.3768290946377499E-2</v>
      </c>
      <c r="J39">
        <v>4.4587720095891598E-2</v>
      </c>
      <c r="K39">
        <v>4.5306550378293398E-2</v>
      </c>
      <c r="L39">
        <v>4.5941600799096198E-2</v>
      </c>
      <c r="M39">
        <v>4.6510622767929298E-2</v>
      </c>
      <c r="N39">
        <v>4.7021516170409901E-2</v>
      </c>
      <c r="O39">
        <v>4.75030330310608E-2</v>
      </c>
      <c r="P39">
        <v>4.7963527413849197E-2</v>
      </c>
      <c r="Q39">
        <v>4.8423981547917903E-2</v>
      </c>
      <c r="R39">
        <v>4.8935507833640798E-2</v>
      </c>
      <c r="S39">
        <v>4.9315775845290601E-2</v>
      </c>
      <c r="T39">
        <v>4.9644938149499301E-2</v>
      </c>
      <c r="U39">
        <v>4.9922845314300503E-2</v>
      </c>
      <c r="V39">
        <v>5.0150270592502703E-2</v>
      </c>
      <c r="W39">
        <v>5.0311068449173199E-2</v>
      </c>
      <c r="X39">
        <v>5.0381659091735698E-2</v>
      </c>
      <c r="Y39">
        <v>5.0361041709257703E-2</v>
      </c>
      <c r="Z39">
        <v>5.0261749626592203E-2</v>
      </c>
      <c r="AA39">
        <v>5.0025678394291902E-2</v>
      </c>
      <c r="AB39">
        <v>4.9554191699792499E-2</v>
      </c>
      <c r="AC39">
        <v>4.8823741671817397E-2</v>
      </c>
      <c r="AD39">
        <v>4.78911564022826E-2</v>
      </c>
      <c r="AE39">
        <v>4.6814221038528003E-2</v>
      </c>
      <c r="AF39">
        <v>4.5445803949701803E-2</v>
      </c>
      <c r="AG39">
        <v>4.3997377984706799E-2</v>
      </c>
      <c r="AH39">
        <v>4.2461752729533397E-2</v>
      </c>
      <c r="AI39">
        <v>4.0828820225604801E-2</v>
      </c>
      <c r="AJ39">
        <v>3.9110010484254103E-2</v>
      </c>
      <c r="AK39">
        <v>3.7340216869326502E-2</v>
      </c>
      <c r="AL39">
        <v>3.5557900666342401E-2</v>
      </c>
      <c r="AM39">
        <v>3.3647429705403901E-2</v>
      </c>
      <c r="AN39">
        <v>3.1621650820370197E-2</v>
      </c>
      <c r="AO39">
        <v>2.9565903938516401E-2</v>
      </c>
      <c r="AP39">
        <v>2.7540862935559698E-2</v>
      </c>
      <c r="AQ39">
        <v>2.55895317510428E-2</v>
      </c>
      <c r="AR39">
        <v>2.3740915030231399E-2</v>
      </c>
      <c r="AS39">
        <v>2.21203016293995E-2</v>
      </c>
      <c r="AT39">
        <v>2.0610457705500199E-2</v>
      </c>
      <c r="AU39">
        <v>1.92190400149105E-2</v>
      </c>
      <c r="AV39">
        <v>1.8032251114573E-2</v>
      </c>
      <c r="AW39">
        <v>1.69499115812238E-2</v>
      </c>
      <c r="AX39">
        <v>1.6039264759833499E-2</v>
      </c>
      <c r="AY39">
        <v>1.52762888896157E-2</v>
      </c>
      <c r="AZ39">
        <v>1.4020529212159299E-2</v>
      </c>
      <c r="BA39">
        <v>1.29875830838629E-2</v>
      </c>
      <c r="BB39">
        <v>1.2125035748479901E-2</v>
      </c>
      <c r="BC39">
        <v>1.13983592811487E-2</v>
      </c>
      <c r="BD39">
        <v>1.07868621013157E-2</v>
      </c>
      <c r="BE39">
        <v>1.0272933355599E-2</v>
      </c>
      <c r="BF39">
        <v>9.8414909409051694E-3</v>
      </c>
      <c r="BG39">
        <v>9.4794345766245104E-3</v>
      </c>
      <c r="BH39">
        <v>9.1757349543679697E-3</v>
      </c>
      <c r="BI39">
        <v>8.9209039747700208E-3</v>
      </c>
      <c r="BJ39">
        <v>8.7068688649886497E-3</v>
      </c>
      <c r="BK39">
        <v>8.5269258153012392E-3</v>
      </c>
      <c r="BL39">
        <v>8.37544283173218E-3</v>
      </c>
      <c r="BM39">
        <v>8.2477449462614594E-3</v>
      </c>
      <c r="BN39">
        <v>8.1399500474013207E-3</v>
      </c>
      <c r="BO39">
        <v>8.0486744373397309E-3</v>
      </c>
      <c r="BP39">
        <v>7.9708555091434902E-3</v>
      </c>
      <c r="BQ39">
        <v>7.9043579509150298E-3</v>
      </c>
      <c r="BR39">
        <v>7.8477701466295405E-3</v>
      </c>
      <c r="BS39">
        <v>7.8002684181421597E-3</v>
      </c>
      <c r="BT39">
        <v>7.7610637233830699E-3</v>
      </c>
      <c r="BU39">
        <v>7.7291633821998402E-3</v>
      </c>
      <c r="BV39">
        <v>7.7039344218096601E-3</v>
      </c>
      <c r="BW39">
        <v>7.6850608081865503E-3</v>
      </c>
      <c r="BX39">
        <v>7.6723499222011203E-3</v>
      </c>
      <c r="BY39">
        <v>7.6656294638140802E-3</v>
      </c>
      <c r="BZ39">
        <v>7.6645694688489401E-3</v>
      </c>
      <c r="CA39">
        <v>7.6687915784156699E-3</v>
      </c>
      <c r="CB39">
        <v>7.6778562468095297E-3</v>
      </c>
      <c r="CC39">
        <v>7.6912534340331396E-3</v>
      </c>
      <c r="CD39">
        <v>7.7081774267747996E-3</v>
      </c>
      <c r="CE39">
        <v>7.7278928075843996E-3</v>
      </c>
    </row>
    <row r="40" spans="1:83" x14ac:dyDescent="0.25">
      <c r="A40" t="s">
        <v>20</v>
      </c>
      <c r="B40" t="s">
        <v>6</v>
      </c>
      <c r="C40">
        <v>1.63771333494457E-3</v>
      </c>
      <c r="D40">
        <v>3.1836037073260299E-3</v>
      </c>
      <c r="E40">
        <v>4.1655633991678504E-3</v>
      </c>
      <c r="F40">
        <v>4.8165804135520797E-3</v>
      </c>
      <c r="G40">
        <v>5.2742760294978699E-3</v>
      </c>
      <c r="H40">
        <v>5.6162678476185503E-3</v>
      </c>
      <c r="I40">
        <v>5.8840063750281403E-3</v>
      </c>
      <c r="J40">
        <v>6.0996995033731297E-3</v>
      </c>
      <c r="K40">
        <v>6.2763470680382702E-3</v>
      </c>
      <c r="L40">
        <v>6.4222797019369603E-3</v>
      </c>
      <c r="M40">
        <v>6.5436868572089496E-3</v>
      </c>
      <c r="N40">
        <v>6.6448649740372496E-3</v>
      </c>
      <c r="O40">
        <v>6.7330358079503204E-3</v>
      </c>
      <c r="P40">
        <v>6.8125461643227803E-3</v>
      </c>
      <c r="Q40">
        <v>6.8892604376378204E-3</v>
      </c>
      <c r="R40">
        <v>6.9731165038471503E-3</v>
      </c>
      <c r="S40">
        <v>7.0395937181958902E-3</v>
      </c>
      <c r="T40">
        <v>7.0997249932694797E-3</v>
      </c>
      <c r="U40">
        <v>7.15296925252773E-3</v>
      </c>
      <c r="V40">
        <v>7.1989657081604303E-3</v>
      </c>
      <c r="W40">
        <v>7.2375411896999798E-3</v>
      </c>
      <c r="X40">
        <v>7.2676364055263903E-3</v>
      </c>
      <c r="Y40">
        <v>7.2879341379732997E-3</v>
      </c>
      <c r="Z40">
        <v>7.2978204153458697E-3</v>
      </c>
      <c r="AA40">
        <v>7.2964427518278901E-3</v>
      </c>
      <c r="AB40">
        <v>7.2781148527593298E-3</v>
      </c>
      <c r="AC40">
        <v>7.2359352941750998E-3</v>
      </c>
      <c r="AD40">
        <v>7.1667164889858397E-3</v>
      </c>
      <c r="AE40">
        <v>7.0722924406983701E-3</v>
      </c>
      <c r="AF40">
        <v>6.9515209097876498E-3</v>
      </c>
      <c r="AG40">
        <v>6.8056211399240502E-3</v>
      </c>
      <c r="AH40">
        <v>6.6388960253028796E-3</v>
      </c>
      <c r="AI40">
        <v>6.4530879562114604E-3</v>
      </c>
      <c r="AJ40">
        <v>6.2481459623165703E-3</v>
      </c>
      <c r="AK40">
        <v>6.0256788406857801E-3</v>
      </c>
      <c r="AL40">
        <v>5.7896219530608299E-3</v>
      </c>
      <c r="AM40">
        <v>5.5405818064710897E-3</v>
      </c>
      <c r="AN40">
        <v>5.2760417380623504E-3</v>
      </c>
      <c r="AO40">
        <v>4.9973765900716101E-3</v>
      </c>
      <c r="AP40">
        <v>4.7099677466532399E-3</v>
      </c>
      <c r="AQ40">
        <v>4.4199729416630404E-3</v>
      </c>
      <c r="AR40">
        <v>4.1332190675218896E-3</v>
      </c>
      <c r="AS40">
        <v>3.8577482242498E-3</v>
      </c>
      <c r="AT40">
        <v>3.5984552059504498E-3</v>
      </c>
      <c r="AU40">
        <v>3.3560970881237702E-3</v>
      </c>
      <c r="AV40">
        <v>3.1338211640055099E-3</v>
      </c>
      <c r="AW40">
        <v>2.93264732559166E-3</v>
      </c>
      <c r="AX40">
        <v>2.7524887735754298E-3</v>
      </c>
      <c r="AY40">
        <v>2.5939772146728502E-3</v>
      </c>
      <c r="AZ40">
        <v>2.4378897758026599E-3</v>
      </c>
      <c r="BA40">
        <v>2.27770378223402E-3</v>
      </c>
      <c r="BB40">
        <v>2.12699053148181E-3</v>
      </c>
      <c r="BC40">
        <v>1.9892775232748399E-3</v>
      </c>
      <c r="BD40">
        <v>1.86646366453636E-3</v>
      </c>
      <c r="BE40">
        <v>1.7587561120723501E-3</v>
      </c>
      <c r="BF40">
        <v>1.66542200304235E-3</v>
      </c>
      <c r="BG40">
        <v>1.58521419475802E-3</v>
      </c>
      <c r="BH40">
        <v>1.5167173577938899E-3</v>
      </c>
      <c r="BI40">
        <v>1.45846882739244E-3</v>
      </c>
      <c r="BJ40">
        <v>1.4090697801069599E-3</v>
      </c>
      <c r="BK40">
        <v>1.36725799256963E-3</v>
      </c>
      <c r="BL40">
        <v>1.33190782923016E-3</v>
      </c>
      <c r="BM40">
        <v>1.3020401213273199E-3</v>
      </c>
      <c r="BN40">
        <v>1.2768116709835999E-3</v>
      </c>
      <c r="BO40">
        <v>1.25547700881166E-3</v>
      </c>
      <c r="BP40">
        <v>1.2373642528420901E-3</v>
      </c>
      <c r="BQ40">
        <v>1.2219694305335E-3</v>
      </c>
      <c r="BR40">
        <v>1.2089230689701701E-3</v>
      </c>
      <c r="BS40">
        <v>1.1979677613133499E-3</v>
      </c>
      <c r="BT40">
        <v>1.1888716895831E-3</v>
      </c>
      <c r="BU40">
        <v>1.18139031950311E-3</v>
      </c>
      <c r="BV40">
        <v>1.1753498855190999E-3</v>
      </c>
      <c r="BW40">
        <v>1.1706382570949899E-3</v>
      </c>
      <c r="BX40">
        <v>1.1671735832219201E-3</v>
      </c>
      <c r="BY40">
        <v>1.16488701867997E-3</v>
      </c>
      <c r="BZ40">
        <v>1.16369408282291E-3</v>
      </c>
      <c r="CA40">
        <v>1.1635095455105899E-3</v>
      </c>
      <c r="CB40">
        <v>1.16424392250828E-3</v>
      </c>
      <c r="CC40">
        <v>1.1658007455559701E-3</v>
      </c>
      <c r="CD40">
        <v>1.1680412489234601E-3</v>
      </c>
      <c r="CE40">
        <v>1.17083856133224E-3</v>
      </c>
    </row>
    <row r="41" spans="1:83" x14ac:dyDescent="0.25">
      <c r="A41" t="s">
        <v>20</v>
      </c>
      <c r="B41" t="s">
        <v>7</v>
      </c>
      <c r="C41">
        <v>6.3400250261123397E-3</v>
      </c>
      <c r="D41">
        <v>2.2905910586359401E-3</v>
      </c>
      <c r="E41">
        <v>1.79474786467747E-3</v>
      </c>
      <c r="F41">
        <v>1.78888175711766E-3</v>
      </c>
      <c r="G41">
        <v>1.85092605181324E-3</v>
      </c>
      <c r="H41">
        <v>1.91172117273999E-3</v>
      </c>
      <c r="I41">
        <v>1.9571483197375699E-3</v>
      </c>
      <c r="J41">
        <v>1.9867842831735299E-3</v>
      </c>
      <c r="K41">
        <v>2.0045825184973501E-3</v>
      </c>
      <c r="L41">
        <v>2.01488853050534E-3</v>
      </c>
      <c r="M41">
        <v>2.0210817832643701E-3</v>
      </c>
      <c r="N41">
        <v>2.02514109748071E-3</v>
      </c>
      <c r="O41">
        <v>2.0291120149512898E-3</v>
      </c>
      <c r="P41">
        <v>2.0335079812385999E-3</v>
      </c>
      <c r="Q41">
        <v>2.0389782328682801E-3</v>
      </c>
      <c r="R41">
        <v>2.04704184083654E-3</v>
      </c>
      <c r="S41">
        <v>2.0499708586011098E-3</v>
      </c>
      <c r="T41">
        <v>2.0516883939787601E-3</v>
      </c>
      <c r="U41">
        <v>2.0524881972691701E-3</v>
      </c>
      <c r="V41">
        <v>2.0525774434559199E-3</v>
      </c>
      <c r="W41">
        <v>2.0494696546884601E-3</v>
      </c>
      <c r="X41">
        <v>2.0406565645337102E-3</v>
      </c>
      <c r="Y41">
        <v>2.0266192480340901E-3</v>
      </c>
      <c r="Z41">
        <v>2.0088612495364499E-3</v>
      </c>
      <c r="AA41">
        <v>1.97852274386669E-3</v>
      </c>
      <c r="AB41">
        <v>1.9262349245334901E-3</v>
      </c>
      <c r="AC41">
        <v>1.8658055163570601E-3</v>
      </c>
      <c r="AD41">
        <v>1.7936021129885699E-3</v>
      </c>
      <c r="AE41">
        <v>1.71321364752488E-3</v>
      </c>
      <c r="AF41">
        <v>1.7123677389035601E-3</v>
      </c>
      <c r="AG41">
        <v>1.6314429382576999E-3</v>
      </c>
      <c r="AH41">
        <v>1.5365810587030699E-3</v>
      </c>
      <c r="AI41">
        <v>1.43687622154548E-3</v>
      </c>
      <c r="AJ41">
        <v>1.3366545890477501E-3</v>
      </c>
      <c r="AK41">
        <v>1.2396780323302901E-3</v>
      </c>
      <c r="AL41">
        <v>1.1481306432461001E-3</v>
      </c>
      <c r="AM41">
        <v>1.13279769844682E-3</v>
      </c>
      <c r="AN41">
        <v>1.1381107151759401E-3</v>
      </c>
      <c r="AO41">
        <v>1.1279129996556901E-3</v>
      </c>
      <c r="AP41">
        <v>1.1142155628588201E-3</v>
      </c>
      <c r="AQ41">
        <v>1.09896069081707E-3</v>
      </c>
      <c r="AR41">
        <v>1.0825061665245899E-3</v>
      </c>
      <c r="AS41">
        <v>1.0174434135556099E-3</v>
      </c>
      <c r="AT41">
        <v>1.0015594342336E-3</v>
      </c>
      <c r="AU41">
        <v>9.9099552722163109E-4</v>
      </c>
      <c r="AV41">
        <v>9.4345896406025501E-4</v>
      </c>
      <c r="AW41">
        <v>9.3428744747372995E-4</v>
      </c>
      <c r="AX41">
        <v>8.9755524621352501E-4</v>
      </c>
      <c r="AY41">
        <v>8.6440268609680004E-4</v>
      </c>
      <c r="AZ41">
        <v>1.1016312587736801E-3</v>
      </c>
      <c r="BA41">
        <v>1.0557779144038501E-3</v>
      </c>
      <c r="BB41">
        <v>9.96402361724658E-4</v>
      </c>
      <c r="BC41">
        <v>9.4564358962680498E-4</v>
      </c>
      <c r="BD41">
        <v>9.0394925345493697E-4</v>
      </c>
      <c r="BE41">
        <v>8.6989683424761196E-4</v>
      </c>
      <c r="BF41">
        <v>8.4213264472081601E-4</v>
      </c>
      <c r="BG41">
        <v>8.1950385765199496E-4</v>
      </c>
      <c r="BH41">
        <v>8.0106997225638603E-4</v>
      </c>
      <c r="BI41">
        <v>7.8604628605286205E-4</v>
      </c>
      <c r="BJ41">
        <v>7.7378406649188797E-4</v>
      </c>
      <c r="BK41">
        <v>7.6376085046888698E-4</v>
      </c>
      <c r="BL41">
        <v>7.5555014965825499E-4</v>
      </c>
      <c r="BM41">
        <v>7.4880881824171202E-4</v>
      </c>
      <c r="BN41">
        <v>7.4326082146517001E-4</v>
      </c>
      <c r="BO41">
        <v>7.3866944061439096E-4</v>
      </c>
      <c r="BP41">
        <v>7.3482062361265995E-4</v>
      </c>
      <c r="BQ41">
        <v>7.3157998031978899E-4</v>
      </c>
      <c r="BR41">
        <v>7.2887408128379102E-4</v>
      </c>
      <c r="BS41">
        <v>7.2667765281801602E-4</v>
      </c>
      <c r="BT41">
        <v>7.2496133831275995E-4</v>
      </c>
      <c r="BU41">
        <v>7.2366963001371397E-4</v>
      </c>
      <c r="BV41">
        <v>7.2277538855424004E-4</v>
      </c>
      <c r="BW41">
        <v>7.2227647354173598E-4</v>
      </c>
      <c r="BX41">
        <v>7.2217767576824101E-4</v>
      </c>
      <c r="BY41">
        <v>7.2248136143136896E-4</v>
      </c>
      <c r="BZ41">
        <v>7.2317113474289305E-4</v>
      </c>
      <c r="CA41">
        <v>7.2422318394454099E-4</v>
      </c>
      <c r="CB41">
        <v>7.2560582506126805E-4</v>
      </c>
      <c r="CC41">
        <v>7.2727928086866399E-4</v>
      </c>
      <c r="CD41">
        <v>7.2917474388148004E-4</v>
      </c>
      <c r="CE41">
        <v>7.3123028186401599E-4</v>
      </c>
    </row>
    <row r="42" spans="1:83" x14ac:dyDescent="0.25">
      <c r="A42" t="s">
        <v>20</v>
      </c>
      <c r="B42" t="s">
        <v>8</v>
      </c>
      <c r="C42">
        <v>0.16179276055231501</v>
      </c>
      <c r="D42">
        <v>0.15863786985422401</v>
      </c>
      <c r="E42">
        <v>0.15624706629292801</v>
      </c>
      <c r="F42">
        <v>0.15448645892416299</v>
      </c>
      <c r="G42">
        <v>0.15318508936605699</v>
      </c>
      <c r="H42">
        <v>0.152176329409521</v>
      </c>
      <c r="I42">
        <v>0.15133986281532599</v>
      </c>
      <c r="J42">
        <v>0.15061127858501899</v>
      </c>
      <c r="K42">
        <v>0.14995995761257</v>
      </c>
      <c r="L42">
        <v>0.149358154295126</v>
      </c>
      <c r="M42">
        <v>0.14878242917134199</v>
      </c>
      <c r="N42">
        <v>0.14820058310495901</v>
      </c>
      <c r="O42">
        <v>0.14766954678288799</v>
      </c>
      <c r="P42">
        <v>0.147203532915544</v>
      </c>
      <c r="Q42">
        <v>0.14686881028451501</v>
      </c>
      <c r="R42">
        <v>0.14682731530255799</v>
      </c>
      <c r="S42">
        <v>0.14655790552460901</v>
      </c>
      <c r="T42">
        <v>0.14629861431978</v>
      </c>
      <c r="U42">
        <v>0.146038460869129</v>
      </c>
      <c r="V42">
        <v>0.14576790941564499</v>
      </c>
      <c r="W42">
        <v>0.14545923958129001</v>
      </c>
      <c r="X42">
        <v>0.145095256980766</v>
      </c>
      <c r="Y42">
        <v>0.1446759026062</v>
      </c>
      <c r="Z42">
        <v>0.14420892073535699</v>
      </c>
      <c r="AA42">
        <v>0.14360453366088499</v>
      </c>
      <c r="AB42">
        <v>0.142779078266694</v>
      </c>
      <c r="AC42">
        <v>0.141731096641453</v>
      </c>
      <c r="AD42">
        <v>0.14048454120885201</v>
      </c>
      <c r="AE42">
        <v>0.139075201196212</v>
      </c>
      <c r="AF42">
        <v>0.137526638808524</v>
      </c>
      <c r="AG42">
        <v>0.135841275407936</v>
      </c>
      <c r="AH42">
        <v>0.13399460388735601</v>
      </c>
      <c r="AI42">
        <v>0.13195936447023399</v>
      </c>
      <c r="AJ42">
        <v>0.12972513485963699</v>
      </c>
      <c r="AK42">
        <v>0.12729644112164801</v>
      </c>
      <c r="AL42">
        <v>0.12470869814056799</v>
      </c>
      <c r="AM42">
        <v>0.121997386598359</v>
      </c>
      <c r="AN42">
        <v>0.119169639563784</v>
      </c>
      <c r="AO42">
        <v>0.11625325117443</v>
      </c>
      <c r="AP42">
        <v>0.11329530533767</v>
      </c>
      <c r="AQ42">
        <v>0.110332544487801</v>
      </c>
      <c r="AR42">
        <v>0.107394336520707</v>
      </c>
      <c r="AS42">
        <v>0.104508098956815</v>
      </c>
      <c r="AT42">
        <v>0.10169964233043299</v>
      </c>
      <c r="AU42">
        <v>9.8992445441786397E-2</v>
      </c>
      <c r="AV42">
        <v>9.6412115411857305E-2</v>
      </c>
      <c r="AW42">
        <v>9.3976387382006907E-2</v>
      </c>
      <c r="AX42">
        <v>9.1689607123126099E-2</v>
      </c>
      <c r="AY42">
        <v>8.9549112987302795E-2</v>
      </c>
      <c r="AZ42">
        <v>8.7498574332633305E-2</v>
      </c>
      <c r="BA42">
        <v>8.5458597435021197E-2</v>
      </c>
      <c r="BB42">
        <v>8.3546432700813106E-2</v>
      </c>
      <c r="BC42">
        <v>8.1724980407072503E-2</v>
      </c>
      <c r="BD42">
        <v>8.0001103504651394E-2</v>
      </c>
      <c r="BE42">
        <v>7.8378245827646201E-2</v>
      </c>
      <c r="BF42">
        <v>7.6856971847833702E-2</v>
      </c>
      <c r="BG42">
        <v>7.5433742053941794E-2</v>
      </c>
      <c r="BH42">
        <v>7.4104353021609601E-2</v>
      </c>
      <c r="BI42">
        <v>7.2862399645868506E-2</v>
      </c>
      <c r="BJ42">
        <v>7.17005833372832E-2</v>
      </c>
      <c r="BK42">
        <v>7.0612424733223295E-2</v>
      </c>
      <c r="BL42">
        <v>6.9591629014897502E-2</v>
      </c>
      <c r="BM42">
        <v>6.8632639864721498E-2</v>
      </c>
      <c r="BN42">
        <v>6.7730535946802506E-2</v>
      </c>
      <c r="BO42">
        <v>6.6879632036656103E-2</v>
      </c>
      <c r="BP42">
        <v>6.6072877757138396E-2</v>
      </c>
      <c r="BQ42">
        <v>6.5307566719388893E-2</v>
      </c>
      <c r="BR42">
        <v>6.4584193775496401E-2</v>
      </c>
      <c r="BS42">
        <v>6.3905790943902405E-2</v>
      </c>
      <c r="BT42">
        <v>6.3273809593968194E-2</v>
      </c>
      <c r="BU42">
        <v>6.2686579861437206E-2</v>
      </c>
      <c r="BV42">
        <v>6.2144172927642197E-2</v>
      </c>
      <c r="BW42">
        <v>6.16482237295417E-2</v>
      </c>
      <c r="BX42">
        <v>6.1200539355940498E-2</v>
      </c>
      <c r="BY42">
        <v>6.0802440009884703E-2</v>
      </c>
      <c r="BZ42">
        <v>6.04535016957298E-2</v>
      </c>
      <c r="CA42">
        <v>6.0152546467065901E-2</v>
      </c>
      <c r="CB42">
        <v>5.9897623560078002E-2</v>
      </c>
      <c r="CC42">
        <v>5.9685999753414501E-2</v>
      </c>
      <c r="CD42">
        <v>5.9512475356180997E-2</v>
      </c>
      <c r="CE42">
        <v>5.9372245640287001E-2</v>
      </c>
    </row>
    <row r="43" spans="1:83" x14ac:dyDescent="0.25">
      <c r="A43" t="s">
        <v>20</v>
      </c>
      <c r="B43" t="s">
        <v>9</v>
      </c>
      <c r="C43">
        <v>5.2145535642920897E-2</v>
      </c>
      <c r="D43">
        <v>4.9565764904102798E-2</v>
      </c>
      <c r="E43">
        <v>5.0561850316775001E-2</v>
      </c>
      <c r="F43">
        <v>5.2136350538172997E-2</v>
      </c>
      <c r="G43">
        <v>5.37615793667739E-2</v>
      </c>
      <c r="H43">
        <v>5.52539909164479E-2</v>
      </c>
      <c r="I43">
        <v>5.6544182580748101E-2</v>
      </c>
      <c r="J43">
        <v>5.7637076498384003E-2</v>
      </c>
      <c r="K43">
        <v>5.8571792005943001E-2</v>
      </c>
      <c r="L43">
        <v>5.9387308204087802E-2</v>
      </c>
      <c r="M43">
        <v>6.0112639017728398E-2</v>
      </c>
      <c r="N43">
        <v>6.0759646732263403E-2</v>
      </c>
      <c r="O43">
        <v>6.1364555533592602E-2</v>
      </c>
      <c r="P43">
        <v>6.1937164855312803E-2</v>
      </c>
      <c r="Q43">
        <v>6.2503538161142597E-2</v>
      </c>
      <c r="R43">
        <v>6.3127120364085104E-2</v>
      </c>
      <c r="S43">
        <v>6.3581107622027996E-2</v>
      </c>
      <c r="T43">
        <v>6.3972221077818206E-2</v>
      </c>
      <c r="U43">
        <v>6.43011200044247E-2</v>
      </c>
      <c r="V43">
        <v>6.4569108640453093E-2</v>
      </c>
      <c r="W43">
        <v>6.4732588827051796E-2</v>
      </c>
      <c r="X43">
        <v>6.4772869503608999E-2</v>
      </c>
      <c r="Y43">
        <v>6.4698805672572898E-2</v>
      </c>
      <c r="Z43">
        <v>6.4531030182316998E-2</v>
      </c>
      <c r="AA43">
        <v>6.4107730115696399E-2</v>
      </c>
      <c r="AB43">
        <v>6.3346400559819396E-2</v>
      </c>
      <c r="AC43">
        <v>6.22837277475662E-2</v>
      </c>
      <c r="AD43">
        <v>6.0985559897554498E-2</v>
      </c>
      <c r="AE43">
        <v>5.9513470793183802E-2</v>
      </c>
      <c r="AF43">
        <v>5.7790373912974098E-2</v>
      </c>
      <c r="AG43">
        <v>5.58734233672901E-2</v>
      </c>
      <c r="AH43">
        <v>5.38226756108999E-2</v>
      </c>
      <c r="AI43">
        <v>5.1642444428791602E-2</v>
      </c>
      <c r="AJ43">
        <v>4.9379471289363999E-2</v>
      </c>
      <c r="AK43">
        <v>4.7073122360559702E-2</v>
      </c>
      <c r="AL43">
        <v>4.4774805500829198E-2</v>
      </c>
      <c r="AM43">
        <v>4.2429677662971003E-2</v>
      </c>
      <c r="AN43">
        <v>3.9984830855842798E-2</v>
      </c>
      <c r="AO43">
        <v>3.7508934693533898E-2</v>
      </c>
      <c r="AP43">
        <v>3.5076557269948898E-2</v>
      </c>
      <c r="AQ43">
        <v>3.27337775395816E-2</v>
      </c>
      <c r="AR43">
        <v>3.0511594958721699E-2</v>
      </c>
      <c r="AS43">
        <v>2.8498568467787699E-2</v>
      </c>
      <c r="AT43">
        <v>2.6670160682358099E-2</v>
      </c>
      <c r="AU43">
        <v>2.49889754477828E-2</v>
      </c>
      <c r="AV43">
        <v>2.35062503722804E-2</v>
      </c>
      <c r="AW43">
        <v>2.21903786691043E-2</v>
      </c>
      <c r="AX43">
        <v>2.1047146046423701E-2</v>
      </c>
      <c r="AY43">
        <v>2.0082644331655099E-2</v>
      </c>
      <c r="AZ43">
        <v>1.8851997325414298E-2</v>
      </c>
      <c r="BA43">
        <v>1.75689089057216E-2</v>
      </c>
      <c r="BB43">
        <v>1.6461619288391901E-2</v>
      </c>
      <c r="BC43">
        <v>1.5518711422182601E-2</v>
      </c>
      <c r="BD43">
        <v>1.47204109575264E-2</v>
      </c>
      <c r="BE43">
        <v>1.4046780776587799E-2</v>
      </c>
      <c r="BF43">
        <v>1.3479788469743299E-2</v>
      </c>
      <c r="BG43">
        <v>1.3003230135172499E-2</v>
      </c>
      <c r="BH43">
        <v>1.2603173527973801E-2</v>
      </c>
      <c r="BI43">
        <v>1.22674287256872E-2</v>
      </c>
      <c r="BJ43">
        <v>1.1985502785377199E-2</v>
      </c>
      <c r="BK43">
        <v>1.1748619016912199E-2</v>
      </c>
      <c r="BL43">
        <v>1.15493620378653E-2</v>
      </c>
      <c r="BM43">
        <v>1.13815553418998E-2</v>
      </c>
      <c r="BN43">
        <v>1.12400584736461E-2</v>
      </c>
      <c r="BO43">
        <v>1.11203768246985E-2</v>
      </c>
      <c r="BP43">
        <v>1.1018428614218E-2</v>
      </c>
      <c r="BQ43">
        <v>1.09313895556825E-2</v>
      </c>
      <c r="BR43">
        <v>1.0857413518963899E-2</v>
      </c>
      <c r="BS43">
        <v>1.0795446855132E-2</v>
      </c>
      <c r="BT43">
        <v>1.0744466120921101E-2</v>
      </c>
      <c r="BU43">
        <v>1.0703153954984199E-2</v>
      </c>
      <c r="BV43">
        <v>1.06706826606431E-2</v>
      </c>
      <c r="BW43">
        <v>1.0646654492002E-2</v>
      </c>
      <c r="BX43">
        <v>1.0630833862249899E-2</v>
      </c>
      <c r="BY43">
        <v>1.0623006100362001E-2</v>
      </c>
      <c r="BZ43">
        <v>1.06227331895458E-2</v>
      </c>
      <c r="CA43">
        <v>1.0629507650139799E-2</v>
      </c>
      <c r="CB43">
        <v>1.0642736008257801E-2</v>
      </c>
      <c r="CC43">
        <v>1.0661726893878599E-2</v>
      </c>
      <c r="CD43">
        <v>1.0685380607837301E-2</v>
      </c>
      <c r="CE43">
        <v>1.0712697918967701E-2</v>
      </c>
    </row>
    <row r="44" spans="1:83" x14ac:dyDescent="0.25">
      <c r="A44" t="s">
        <v>20</v>
      </c>
      <c r="B44" t="s">
        <v>10</v>
      </c>
      <c r="C44">
        <v>27482.558499377101</v>
      </c>
      <c r="D44">
        <v>27589.210787004999</v>
      </c>
      <c r="E44">
        <v>28275.923868165799</v>
      </c>
      <c r="F44">
        <v>28985.0962298472</v>
      </c>
      <c r="G44">
        <v>29720.817725157602</v>
      </c>
      <c r="H44">
        <v>30485.2829068231</v>
      </c>
      <c r="I44">
        <v>31280.286898861599</v>
      </c>
      <c r="J44">
        <v>32106.9045487925</v>
      </c>
      <c r="K44">
        <v>32967.152148722598</v>
      </c>
      <c r="L44">
        <v>33866.647089827697</v>
      </c>
      <c r="M44">
        <v>34812.462564412301</v>
      </c>
      <c r="N44">
        <v>35815.696228266999</v>
      </c>
      <c r="O44">
        <v>36865.908539444899</v>
      </c>
      <c r="P44">
        <v>37960.762641473397</v>
      </c>
      <c r="Q44">
        <v>39079.657994061097</v>
      </c>
      <c r="R44">
        <v>40163.500255238097</v>
      </c>
      <c r="S44">
        <v>41362.790837931701</v>
      </c>
      <c r="T44">
        <v>42608.180572778998</v>
      </c>
      <c r="U44">
        <v>43901.956954848698</v>
      </c>
      <c r="V44">
        <v>45246.528080889599</v>
      </c>
      <c r="W44">
        <v>46641.592358296701</v>
      </c>
      <c r="X44">
        <v>48084.071945356998</v>
      </c>
      <c r="Y44">
        <v>49571.804345780998</v>
      </c>
      <c r="Z44">
        <v>51104.5980010364</v>
      </c>
      <c r="AA44">
        <v>52681.635578609101</v>
      </c>
      <c r="AB44">
        <v>54299.142895995901</v>
      </c>
      <c r="AC44">
        <v>56224.493580354698</v>
      </c>
      <c r="AD44">
        <v>58199.2229205978</v>
      </c>
      <c r="AE44">
        <v>60212.025575377796</v>
      </c>
      <c r="AF44">
        <v>73221.984463616202</v>
      </c>
      <c r="AG44">
        <v>75556.878465522706</v>
      </c>
      <c r="AH44">
        <v>77887.369766762902</v>
      </c>
      <c r="AI44">
        <v>80216.926380499703</v>
      </c>
      <c r="AJ44">
        <v>82565.740128119098</v>
      </c>
      <c r="AK44">
        <v>84957.1388190047</v>
      </c>
      <c r="AL44">
        <v>87401.312094305395</v>
      </c>
      <c r="AM44">
        <v>102961.763163968</v>
      </c>
      <c r="AN44">
        <v>120364.910656348</v>
      </c>
      <c r="AO44">
        <v>137672.11900440999</v>
      </c>
      <c r="AP44">
        <v>155776.34455277299</v>
      </c>
      <c r="AQ44">
        <v>174712.589031182</v>
      </c>
      <c r="AR44">
        <v>194515.762288856</v>
      </c>
      <c r="AS44">
        <v>199425.15485285199</v>
      </c>
      <c r="AT44">
        <v>220661.51888862299</v>
      </c>
      <c r="AU44">
        <v>242809.71159494101</v>
      </c>
      <c r="AV44">
        <v>248845.03616646599</v>
      </c>
      <c r="AW44">
        <v>272326.84594576998</v>
      </c>
      <c r="AX44">
        <v>278822.53242492402</v>
      </c>
      <c r="AY44">
        <v>285336.56316709798</v>
      </c>
      <c r="AZ44">
        <v>291919.95565575501</v>
      </c>
      <c r="BA44">
        <v>298693.69347353303</v>
      </c>
      <c r="BB44">
        <v>305303.837882953</v>
      </c>
      <c r="BC44">
        <v>311887.38447075099</v>
      </c>
      <c r="BD44">
        <v>318424.24725630798</v>
      </c>
      <c r="BE44">
        <v>324896.30201470701</v>
      </c>
      <c r="BF44">
        <v>331289.11054893897</v>
      </c>
      <c r="BG44">
        <v>337601.26685814199</v>
      </c>
      <c r="BH44">
        <v>343832.86169897299</v>
      </c>
      <c r="BI44">
        <v>349993.956078035</v>
      </c>
      <c r="BJ44">
        <v>356100.10956651502</v>
      </c>
      <c r="BK44">
        <v>362164.75341977598</v>
      </c>
      <c r="BL44">
        <v>368202.20776827098</v>
      </c>
      <c r="BM44">
        <v>374224.88695692603</v>
      </c>
      <c r="BN44">
        <v>380243.47856625298</v>
      </c>
      <c r="BO44">
        <v>386275.14089650899</v>
      </c>
      <c r="BP44">
        <v>392347.85160210403</v>
      </c>
      <c r="BQ44">
        <v>398466.66169482999</v>
      </c>
      <c r="BR44">
        <v>404617.20130455901</v>
      </c>
      <c r="BS44">
        <v>410767.49346201302</v>
      </c>
      <c r="BT44">
        <v>416893.185586131</v>
      </c>
      <c r="BU44">
        <v>422989.17318714701</v>
      </c>
      <c r="BV44">
        <v>429038.42600014899</v>
      </c>
      <c r="BW44">
        <v>435011.76794697699</v>
      </c>
      <c r="BX44">
        <v>440876.834214025</v>
      </c>
      <c r="BY44">
        <v>446603.16701931402</v>
      </c>
      <c r="BZ44">
        <v>452172.32511267503</v>
      </c>
      <c r="CA44">
        <v>457571.85064000101</v>
      </c>
      <c r="CB44">
        <v>462795.93673414702</v>
      </c>
      <c r="CC44">
        <v>467846.31015952397</v>
      </c>
      <c r="CD44">
        <v>472746.02684019197</v>
      </c>
      <c r="CE44">
        <v>477517.132020269</v>
      </c>
    </row>
    <row r="45" spans="1:83" x14ac:dyDescent="0.25">
      <c r="A45" t="s">
        <v>20</v>
      </c>
      <c r="B45" t="s">
        <v>11</v>
      </c>
      <c r="C45">
        <v>4403.4543228849698</v>
      </c>
      <c r="D45">
        <v>4274.1267831946298</v>
      </c>
      <c r="E45">
        <v>4401.4107131702904</v>
      </c>
      <c r="F45">
        <v>4664.6012832692004</v>
      </c>
      <c r="G45">
        <v>4977.86372878982</v>
      </c>
      <c r="H45">
        <v>5294.1310787520097</v>
      </c>
      <c r="I45">
        <v>5585.7327442012302</v>
      </c>
      <c r="J45">
        <v>5843.9832806017803</v>
      </c>
      <c r="K45">
        <v>6073.28594992129</v>
      </c>
      <c r="L45">
        <v>6283.7351239049503</v>
      </c>
      <c r="M45">
        <v>6486.0356707455603</v>
      </c>
      <c r="N45">
        <v>6689.0401999657997</v>
      </c>
      <c r="O45">
        <v>6898.8300556928098</v>
      </c>
      <c r="P45">
        <v>7118.2767683802203</v>
      </c>
      <c r="Q45">
        <v>7347.5738816118001</v>
      </c>
      <c r="R45">
        <v>7584.2825047443403</v>
      </c>
      <c r="S45">
        <v>7825.3156938089796</v>
      </c>
      <c r="T45">
        <v>8071.4943340964901</v>
      </c>
      <c r="U45">
        <v>8323.7944598096092</v>
      </c>
      <c r="V45">
        <v>8583.2064638492302</v>
      </c>
      <c r="W45">
        <v>8844.2639859159008</v>
      </c>
      <c r="X45">
        <v>9092.6009275337601</v>
      </c>
      <c r="Y45">
        <v>9324.19515918859</v>
      </c>
      <c r="Z45">
        <v>9540.9075935080891</v>
      </c>
      <c r="AA45">
        <v>9719.4041132605107</v>
      </c>
      <c r="AB45">
        <v>9799.0338939213307</v>
      </c>
      <c r="AC45">
        <v>9855.0152810190903</v>
      </c>
      <c r="AD45">
        <v>9815.2934935967205</v>
      </c>
      <c r="AE45">
        <v>9696.7649867951095</v>
      </c>
      <c r="AF45">
        <v>10193.523416788699</v>
      </c>
      <c r="AG45">
        <v>9959.5215370349906</v>
      </c>
      <c r="AH45">
        <v>9668.6240371627591</v>
      </c>
      <c r="AI45">
        <v>9323.4462900505605</v>
      </c>
      <c r="AJ45">
        <v>8935.2719407726599</v>
      </c>
      <c r="AK45">
        <v>8528.7959272619501</v>
      </c>
      <c r="AL45">
        <v>8118.4971752520296</v>
      </c>
      <c r="AM45">
        <v>8392.3215918516598</v>
      </c>
      <c r="AN45">
        <v>8819.2306792222898</v>
      </c>
      <c r="AO45">
        <v>9036.5486887856405</v>
      </c>
      <c r="AP45">
        <v>9222.0786248930799</v>
      </c>
      <c r="AQ45">
        <v>9386.22467965736</v>
      </c>
      <c r="AR45">
        <v>9532.5415526374509</v>
      </c>
      <c r="AS45">
        <v>9072.7895452875491</v>
      </c>
      <c r="AT45">
        <v>9260.0596593503706</v>
      </c>
      <c r="AU45">
        <v>9441.7349073321693</v>
      </c>
      <c r="AV45">
        <v>9108.4093886862101</v>
      </c>
      <c r="AW45">
        <v>9328.5377119943205</v>
      </c>
      <c r="AX45">
        <v>9085.7451003129208</v>
      </c>
      <c r="AY45">
        <v>8906.2989836613197</v>
      </c>
      <c r="AZ45">
        <v>8706.8247084921495</v>
      </c>
      <c r="BA45">
        <v>8360.9174353626895</v>
      </c>
      <c r="BB45">
        <v>8040.6295497763804</v>
      </c>
      <c r="BC45">
        <v>7784.1598566074299</v>
      </c>
      <c r="BD45">
        <v>7587.7488784078396</v>
      </c>
      <c r="BE45">
        <v>7443.4750452949802</v>
      </c>
      <c r="BF45">
        <v>7343.5566944092998</v>
      </c>
      <c r="BG45">
        <v>7280.9806429189102</v>
      </c>
      <c r="BH45">
        <v>7249.6150667681404</v>
      </c>
      <c r="BI45">
        <v>7244.1932457515404</v>
      </c>
      <c r="BJ45">
        <v>7260.25232845962</v>
      </c>
      <c r="BK45">
        <v>7294.0530091945802</v>
      </c>
      <c r="BL45">
        <v>7342.4907237180496</v>
      </c>
      <c r="BM45">
        <v>7403.0091126984898</v>
      </c>
      <c r="BN45">
        <v>7473.5183570055397</v>
      </c>
      <c r="BO45">
        <v>7552.3215639463697</v>
      </c>
      <c r="BP45">
        <v>7638.0543321695004</v>
      </c>
      <c r="BQ45">
        <v>7729.6361400769001</v>
      </c>
      <c r="BR45">
        <v>7826.2130210115802</v>
      </c>
      <c r="BS45">
        <v>7927.0993212462799</v>
      </c>
      <c r="BT45">
        <v>8031.7240213493196</v>
      </c>
      <c r="BU45">
        <v>8139.5964938554398</v>
      </c>
      <c r="BV45">
        <v>8250.2911507949902</v>
      </c>
      <c r="BW45">
        <v>8363.4273427756107</v>
      </c>
      <c r="BX45">
        <v>8478.6474115707806</v>
      </c>
      <c r="BY45">
        <v>8595.6002752252807</v>
      </c>
      <c r="BZ45">
        <v>8713.9323920407005</v>
      </c>
      <c r="CA45">
        <v>8833.2889119893698</v>
      </c>
      <c r="CB45">
        <v>8953.3177753261607</v>
      </c>
      <c r="CC45">
        <v>9073.6761930180292</v>
      </c>
      <c r="CD45">
        <v>9194.0397297627806</v>
      </c>
      <c r="CE45">
        <v>9314.1192181132501</v>
      </c>
    </row>
    <row r="46" spans="1:83" x14ac:dyDescent="0.25">
      <c r="A46" t="s">
        <v>20</v>
      </c>
      <c r="B46" t="s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 x14ac:dyDescent="0.25">
      <c r="A47" t="s">
        <v>20</v>
      </c>
      <c r="B47" t="s">
        <v>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 x14ac:dyDescent="0.25">
      <c r="A48" t="s">
        <v>20</v>
      </c>
      <c r="B48" t="s">
        <v>14</v>
      </c>
      <c r="C48">
        <v>1486.8368636217699</v>
      </c>
      <c r="D48">
        <v>1574.6208568381501</v>
      </c>
      <c r="E48">
        <v>1788.62699910281</v>
      </c>
      <c r="F48">
        <v>1981.5994525690601</v>
      </c>
      <c r="G48">
        <v>2149.4377502699499</v>
      </c>
      <c r="H48">
        <v>2279.40057131404</v>
      </c>
      <c r="I48">
        <v>2376.6319625347401</v>
      </c>
      <c r="J48">
        <v>2455.5823743546198</v>
      </c>
      <c r="K48">
        <v>2529.7329619551001</v>
      </c>
      <c r="L48">
        <v>2607.3982232190901</v>
      </c>
      <c r="M48">
        <v>2692.1717096329498</v>
      </c>
      <c r="N48">
        <v>2784.70707491044</v>
      </c>
      <c r="O48">
        <v>2883.9169360287501</v>
      </c>
      <c r="P48">
        <v>2987.4694283059898</v>
      </c>
      <c r="Q48">
        <v>3092.70378344446</v>
      </c>
      <c r="R48">
        <v>3196.1196660348401</v>
      </c>
      <c r="S48">
        <v>3296.6188926975901</v>
      </c>
      <c r="T48">
        <v>3397.7754292812601</v>
      </c>
      <c r="U48">
        <v>3500.4863107111901</v>
      </c>
      <c r="V48">
        <v>3605.3386244568701</v>
      </c>
      <c r="W48">
        <v>3703.10842824581</v>
      </c>
      <c r="X48">
        <v>3784.8416179358401</v>
      </c>
      <c r="Y48">
        <v>3857.7132651717102</v>
      </c>
      <c r="Z48">
        <v>3928.1323918966</v>
      </c>
      <c r="AA48">
        <v>3958.2165927815499</v>
      </c>
      <c r="AB48">
        <v>3910.1750075893001</v>
      </c>
      <c r="AC48">
        <v>3821.7067847581302</v>
      </c>
      <c r="AD48">
        <v>3723.8207693393801</v>
      </c>
      <c r="AE48">
        <v>3621.5645081511202</v>
      </c>
      <c r="AF48">
        <v>3505.8679368999601</v>
      </c>
      <c r="AG48">
        <v>3369.0962604810502</v>
      </c>
      <c r="AH48">
        <v>3209.5419544247902</v>
      </c>
      <c r="AI48">
        <v>3026.7905021414899</v>
      </c>
      <c r="AJ48">
        <v>2839.2230697948598</v>
      </c>
      <c r="AK48">
        <v>2666.5277263951798</v>
      </c>
      <c r="AL48">
        <v>2511.7532060814801</v>
      </c>
      <c r="AM48">
        <v>2375.39468416313</v>
      </c>
      <c r="AN48">
        <v>2247.4477762086199</v>
      </c>
      <c r="AO48">
        <v>2134.5906628852599</v>
      </c>
      <c r="AP48">
        <v>2049.43398466912</v>
      </c>
      <c r="AQ48">
        <v>1987.2235737143101</v>
      </c>
      <c r="AR48">
        <v>1943.54505540323</v>
      </c>
      <c r="AS48">
        <v>1918.4516521436601</v>
      </c>
      <c r="AT48">
        <v>1908.50150966102</v>
      </c>
      <c r="AU48">
        <v>1906.65779731764</v>
      </c>
      <c r="AV48">
        <v>1914.51135030821</v>
      </c>
      <c r="AW48">
        <v>1930.11032006088</v>
      </c>
      <c r="AX48">
        <v>1951.4166871402899</v>
      </c>
      <c r="AY48">
        <v>1980.9825448664801</v>
      </c>
      <c r="AZ48">
        <v>1978.87886031383</v>
      </c>
      <c r="BA48">
        <v>1951.8329125699599</v>
      </c>
      <c r="BB48">
        <v>1937.1994207580799</v>
      </c>
      <c r="BC48">
        <v>1932.1601620592101</v>
      </c>
      <c r="BD48">
        <v>1934.7207867919101</v>
      </c>
      <c r="BE48">
        <v>1943.28735793954</v>
      </c>
      <c r="BF48">
        <v>1956.60362093553</v>
      </c>
      <c r="BG48">
        <v>1973.6817762076</v>
      </c>
      <c r="BH48">
        <v>1993.74680985387</v>
      </c>
      <c r="BI48">
        <v>2016.1890643757599</v>
      </c>
      <c r="BJ48">
        <v>2040.5324217237201</v>
      </c>
      <c r="BK48">
        <v>2066.40888514675</v>
      </c>
      <c r="BL48">
        <v>2093.5355513557001</v>
      </c>
      <c r="BM48">
        <v>2121.6974863411501</v>
      </c>
      <c r="BN48">
        <v>2150.7329942257702</v>
      </c>
      <c r="BO48">
        <v>2180.5215596488101</v>
      </c>
      <c r="BP48">
        <v>2210.97804339407</v>
      </c>
      <c r="BQ48">
        <v>2242.0507780478802</v>
      </c>
      <c r="BR48">
        <v>2273.7051351782802</v>
      </c>
      <c r="BS48">
        <v>2305.9091559884901</v>
      </c>
      <c r="BT48">
        <v>2338.6218192456199</v>
      </c>
      <c r="BU48">
        <v>2371.7950561717398</v>
      </c>
      <c r="BV48">
        <v>2405.3826018140799</v>
      </c>
      <c r="BW48">
        <v>2439.3345530268698</v>
      </c>
      <c r="BX48">
        <v>2473.5912215588801</v>
      </c>
      <c r="BY48">
        <v>2508.0814935410599</v>
      </c>
      <c r="BZ48">
        <v>2542.7241720205202</v>
      </c>
      <c r="CA48">
        <v>2577.4342665796798</v>
      </c>
      <c r="CB48">
        <v>2612.1266325941401</v>
      </c>
      <c r="CC48">
        <v>2646.71937996829</v>
      </c>
      <c r="CD48">
        <v>2681.1377212399102</v>
      </c>
      <c r="CE48">
        <v>2715.3245596404799</v>
      </c>
    </row>
    <row r="49" spans="1:83" x14ac:dyDescent="0.25">
      <c r="A49" t="s">
        <v>20</v>
      </c>
      <c r="B49" t="s">
        <v>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762.15690368800495</v>
      </c>
      <c r="BA49">
        <v>749.93540466665104</v>
      </c>
      <c r="BB49">
        <v>743.983359607279</v>
      </c>
      <c r="BC49">
        <v>742.57333478658404</v>
      </c>
      <c r="BD49">
        <v>744.59456668471603</v>
      </c>
      <c r="BE49">
        <v>749.22774706090399</v>
      </c>
      <c r="BF49">
        <v>755.85242574466702</v>
      </c>
      <c r="BG49">
        <v>763.99341519750101</v>
      </c>
      <c r="BH49">
        <v>773.28605926865498</v>
      </c>
      <c r="BI49">
        <v>783.45025600956706</v>
      </c>
      <c r="BJ49">
        <v>794.27333795863103</v>
      </c>
      <c r="BK49">
        <v>805.59626128689001</v>
      </c>
      <c r="BL49">
        <v>817.30171105340798</v>
      </c>
      <c r="BM49">
        <v>829.30508528518305</v>
      </c>
      <c r="BN49">
        <v>841.54690117415305</v>
      </c>
      <c r="BO49">
        <v>853.98667258186003</v>
      </c>
      <c r="BP49">
        <v>866.600213571268</v>
      </c>
      <c r="BQ49">
        <v>879.377324848905</v>
      </c>
      <c r="BR49">
        <v>892.31339264861401</v>
      </c>
      <c r="BS49">
        <v>905.40239811958304</v>
      </c>
      <c r="BT49">
        <v>918.63240006540298</v>
      </c>
      <c r="BU49">
        <v>931.98776360526597</v>
      </c>
      <c r="BV49">
        <v>945.45278805822602</v>
      </c>
      <c r="BW49">
        <v>959.00887270768101</v>
      </c>
      <c r="BX49">
        <v>972.632025037522</v>
      </c>
      <c r="BY49">
        <v>986.29256106514799</v>
      </c>
      <c r="BZ49">
        <v>999.95647046987699</v>
      </c>
      <c r="CA49">
        <v>1013.58852135887</v>
      </c>
      <c r="CB49">
        <v>1027.1541130505</v>
      </c>
      <c r="CC49">
        <v>1040.6207850031601</v>
      </c>
      <c r="CD49">
        <v>1053.9606769797099</v>
      </c>
      <c r="CE49">
        <v>1067.1551376852599</v>
      </c>
    </row>
    <row r="50" spans="1:83" x14ac:dyDescent="0.25">
      <c r="A50" t="s">
        <v>20</v>
      </c>
      <c r="B50" t="s">
        <v>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394.796107959442</v>
      </c>
      <c r="BA50">
        <v>375.33820185680901</v>
      </c>
      <c r="BB50">
        <v>374.314712368372</v>
      </c>
      <c r="BC50">
        <v>376.66278254207799</v>
      </c>
      <c r="BD50">
        <v>380.61973161494802</v>
      </c>
      <c r="BE50">
        <v>385.66378196227299</v>
      </c>
      <c r="BF50">
        <v>391.48659165809801</v>
      </c>
      <c r="BG50">
        <v>397.86415125098</v>
      </c>
      <c r="BH50">
        <v>404.63063294613698</v>
      </c>
      <c r="BI50">
        <v>411.660496530194</v>
      </c>
      <c r="BJ50">
        <v>418.86077124327198</v>
      </c>
      <c r="BK50">
        <v>426.165954210748</v>
      </c>
      <c r="BL50">
        <v>433.530735969055</v>
      </c>
      <c r="BM50">
        <v>440.92603741807397</v>
      </c>
      <c r="BN50">
        <v>448.334948028479</v>
      </c>
      <c r="BO50">
        <v>455.74703749170601</v>
      </c>
      <c r="BP50">
        <v>463.15615483096798</v>
      </c>
      <c r="BQ50">
        <v>470.56932447641901</v>
      </c>
      <c r="BR50">
        <v>478.00036354146403</v>
      </c>
      <c r="BS50">
        <v>485.46485493491002</v>
      </c>
      <c r="BT50">
        <v>492.97010166431301</v>
      </c>
      <c r="BU50">
        <v>500.51397458825397</v>
      </c>
      <c r="BV50">
        <v>508.09692952391299</v>
      </c>
      <c r="BW50">
        <v>515.72017289686801</v>
      </c>
      <c r="BX50">
        <v>523.38139471396198</v>
      </c>
      <c r="BY50">
        <v>531.07313807856701</v>
      </c>
      <c r="BZ50">
        <v>538.780904875072</v>
      </c>
      <c r="CA50">
        <v>546.48717079395499</v>
      </c>
      <c r="CB50">
        <v>554.17256163189302</v>
      </c>
      <c r="CC50">
        <v>561.81659794135805</v>
      </c>
      <c r="CD50">
        <v>569.39546898315905</v>
      </c>
      <c r="CE50">
        <v>576.892170976584</v>
      </c>
    </row>
    <row r="51" spans="1:83" x14ac:dyDescent="0.25">
      <c r="A51" t="s">
        <v>20</v>
      </c>
      <c r="B51" t="s">
        <v>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0.51799846730910803</v>
      </c>
      <c r="BA51">
        <v>0.50049404191504698</v>
      </c>
      <c r="BB51">
        <v>0.50312242543429797</v>
      </c>
      <c r="BC51">
        <v>0.50723984406244604</v>
      </c>
      <c r="BD51">
        <v>0.51117715417887899</v>
      </c>
      <c r="BE51">
        <v>0.51474839723324195</v>
      </c>
      <c r="BF51">
        <v>0.51794051103613903</v>
      </c>
      <c r="BG51">
        <v>0.52076908430961799</v>
      </c>
      <c r="BH51">
        <v>0.52326125383512201</v>
      </c>
      <c r="BI51">
        <v>0.52544560854054601</v>
      </c>
      <c r="BJ51">
        <v>0.52735091463574701</v>
      </c>
      <c r="BK51">
        <v>0.52900686695091503</v>
      </c>
      <c r="BL51">
        <v>0.53044148826053905</v>
      </c>
      <c r="BM51">
        <v>0.53168133807650297</v>
      </c>
      <c r="BN51">
        <v>0.53275099391721104</v>
      </c>
      <c r="BO51">
        <v>0.53366996479446804</v>
      </c>
      <c r="BP51">
        <v>0.53445192786451901</v>
      </c>
      <c r="BQ51">
        <v>0.53511650935196897</v>
      </c>
      <c r="BR51">
        <v>0.535686640455588</v>
      </c>
      <c r="BS51">
        <v>0.53618684459326105</v>
      </c>
      <c r="BT51">
        <v>0.53663478626403305</v>
      </c>
      <c r="BU51">
        <v>0.53703921245927599</v>
      </c>
      <c r="BV51">
        <v>0.53741121285119198</v>
      </c>
      <c r="BW51">
        <v>0.537763713739974</v>
      </c>
      <c r="BX51">
        <v>0.53810833001696701</v>
      </c>
      <c r="BY51">
        <v>0.53845396289416703</v>
      </c>
      <c r="BZ51">
        <v>0.53880435877563804</v>
      </c>
      <c r="CA51">
        <v>0.53916077311264998</v>
      </c>
      <c r="CB51">
        <v>0.539522311784429</v>
      </c>
      <c r="CC51">
        <v>0.53988600462141401</v>
      </c>
      <c r="CD51">
        <v>0.54024356071314805</v>
      </c>
      <c r="CE51">
        <v>0.54058885217748998</v>
      </c>
    </row>
    <row r="52" spans="1:83" x14ac:dyDescent="0.25">
      <c r="A52" t="s">
        <v>20</v>
      </c>
      <c r="B52" t="s">
        <v>18</v>
      </c>
      <c r="C52">
        <v>1177034</v>
      </c>
      <c r="D52">
        <v>1207574</v>
      </c>
      <c r="E52">
        <v>1238851</v>
      </c>
      <c r="F52">
        <v>1271066</v>
      </c>
      <c r="G52">
        <v>1304430</v>
      </c>
      <c r="H52">
        <v>1339054</v>
      </c>
      <c r="I52">
        <v>1375013</v>
      </c>
      <c r="J52">
        <v>1412366</v>
      </c>
      <c r="K52">
        <v>1451225</v>
      </c>
      <c r="L52">
        <v>1491882</v>
      </c>
      <c r="M52">
        <v>1534683</v>
      </c>
      <c r="N52">
        <v>1580105</v>
      </c>
      <c r="O52">
        <v>1627626</v>
      </c>
      <c r="P52">
        <v>1677054</v>
      </c>
      <c r="Q52">
        <v>1727460</v>
      </c>
      <c r="R52">
        <v>1776487</v>
      </c>
      <c r="S52">
        <v>1830281</v>
      </c>
      <c r="T52">
        <v>1886000</v>
      </c>
      <c r="U52">
        <v>1943760</v>
      </c>
      <c r="V52">
        <v>2003698</v>
      </c>
      <c r="W52">
        <v>2065857</v>
      </c>
      <c r="X52">
        <v>2130133</v>
      </c>
      <c r="Y52">
        <v>2196423</v>
      </c>
      <c r="Z52">
        <v>2264661</v>
      </c>
      <c r="AA52">
        <v>2334734</v>
      </c>
      <c r="AB52">
        <v>2406437</v>
      </c>
      <c r="AC52">
        <v>2479579</v>
      </c>
      <c r="AD52">
        <v>2554017</v>
      </c>
      <c r="AE52">
        <v>2629252</v>
      </c>
      <c r="AF52">
        <v>2704519</v>
      </c>
      <c r="AG52">
        <v>2779072</v>
      </c>
      <c r="AH52">
        <v>2852796</v>
      </c>
      <c r="AI52">
        <v>2925826</v>
      </c>
      <c r="AJ52">
        <v>2998926</v>
      </c>
      <c r="AK52">
        <v>3072967</v>
      </c>
      <c r="AL52">
        <v>3148326</v>
      </c>
      <c r="AM52">
        <v>3225235</v>
      </c>
      <c r="AN52">
        <v>3304261</v>
      </c>
      <c r="AO52">
        <v>3385827</v>
      </c>
      <c r="AP52">
        <v>3469991</v>
      </c>
      <c r="AQ52">
        <v>3556806</v>
      </c>
      <c r="AR52">
        <v>3646303</v>
      </c>
      <c r="AS52">
        <v>3738486</v>
      </c>
      <c r="AT52">
        <v>3833221</v>
      </c>
      <c r="AU52">
        <v>3929952</v>
      </c>
      <c r="AV52">
        <v>4027917</v>
      </c>
      <c r="AW52">
        <v>4126456</v>
      </c>
      <c r="AX52">
        <v>4225186</v>
      </c>
      <c r="AY52">
        <v>4324182</v>
      </c>
      <c r="AZ52">
        <v>4424232</v>
      </c>
      <c r="BA52">
        <v>4527244</v>
      </c>
      <c r="BB52">
        <v>4627708</v>
      </c>
      <c r="BC52">
        <v>4727742</v>
      </c>
      <c r="BD52">
        <v>4827044</v>
      </c>
      <c r="BE52">
        <v>4925350</v>
      </c>
      <c r="BF52">
        <v>5022456</v>
      </c>
      <c r="BG52">
        <v>5118351</v>
      </c>
      <c r="BH52">
        <v>5213038</v>
      </c>
      <c r="BI52">
        <v>5306665</v>
      </c>
      <c r="BJ52">
        <v>5399463</v>
      </c>
      <c r="BK52">
        <v>5491631</v>
      </c>
      <c r="BL52">
        <v>5583383</v>
      </c>
      <c r="BM52">
        <v>5674905</v>
      </c>
      <c r="BN52">
        <v>5766359</v>
      </c>
      <c r="BO52">
        <v>5858002</v>
      </c>
      <c r="BP52">
        <v>5950254</v>
      </c>
      <c r="BQ52">
        <v>6043188</v>
      </c>
      <c r="BR52">
        <v>6136585</v>
      </c>
      <c r="BS52">
        <v>6229958</v>
      </c>
      <c r="BT52">
        <v>6322933</v>
      </c>
      <c r="BU52">
        <v>6415429</v>
      </c>
      <c r="BV52">
        <v>6507187</v>
      </c>
      <c r="BW52">
        <v>6597768</v>
      </c>
      <c r="BX52">
        <v>6686688</v>
      </c>
      <c r="BY52">
        <v>6773492</v>
      </c>
      <c r="BZ52">
        <v>6857906</v>
      </c>
      <c r="CA52">
        <v>6939744</v>
      </c>
      <c r="CB52">
        <v>7018920</v>
      </c>
      <c r="CC52">
        <v>7095458</v>
      </c>
      <c r="CD52">
        <v>7169704</v>
      </c>
      <c r="CE52">
        <v>7241996</v>
      </c>
    </row>
    <row r="53" spans="1:83" x14ac:dyDescent="0.25">
      <c r="A53" t="s">
        <v>21</v>
      </c>
      <c r="B53" t="s">
        <v>2</v>
      </c>
      <c r="C53">
        <v>396.83091913734597</v>
      </c>
      <c r="D53">
        <v>838.71662181908596</v>
      </c>
      <c r="E53">
        <v>961.22300185272798</v>
      </c>
      <c r="F53">
        <v>1070.69537833769</v>
      </c>
      <c r="G53">
        <v>1164.38862840616</v>
      </c>
      <c r="H53">
        <v>1236.61297696866</v>
      </c>
      <c r="I53">
        <v>1289.99994393106</v>
      </c>
      <c r="J53">
        <v>1332.42204217271</v>
      </c>
      <c r="K53">
        <v>1371.6060582949799</v>
      </c>
      <c r="L53">
        <v>1412.5555776766</v>
      </c>
      <c r="M53">
        <v>1457.56518359149</v>
      </c>
      <c r="N53">
        <v>1507.1176517307999</v>
      </c>
      <c r="O53">
        <v>1560.62334871395</v>
      </c>
      <c r="P53">
        <v>1616.7059556391901</v>
      </c>
      <c r="Q53">
        <v>1673.8566045391799</v>
      </c>
      <c r="R53">
        <v>1730.3800709222701</v>
      </c>
      <c r="S53">
        <v>1784.87281267806</v>
      </c>
      <c r="T53">
        <v>1839.5539194237599</v>
      </c>
      <c r="U53">
        <v>1894.90641329748</v>
      </c>
      <c r="V53">
        <v>1951.31194817969</v>
      </c>
      <c r="W53">
        <v>2003.8943054625099</v>
      </c>
      <c r="X53">
        <v>2047.82638782965</v>
      </c>
      <c r="Y53">
        <v>2086.7315748036599</v>
      </c>
      <c r="Z53">
        <v>2124.0315080018099</v>
      </c>
      <c r="AA53">
        <v>2139.6185799876098</v>
      </c>
      <c r="AB53">
        <v>2113.4146866402202</v>
      </c>
      <c r="AC53">
        <v>2065.0694289325402</v>
      </c>
      <c r="AD53">
        <v>2011.3171880969201</v>
      </c>
      <c r="AE53">
        <v>1955.2489056551001</v>
      </c>
      <c r="AF53">
        <v>1893.15003216799</v>
      </c>
      <c r="AG53">
        <v>1819.4023803626801</v>
      </c>
      <c r="AH53">
        <v>1733.6981205849099</v>
      </c>
      <c r="AI53">
        <v>1636.0624124921601</v>
      </c>
      <c r="AJ53">
        <v>1535.84145974799</v>
      </c>
      <c r="AK53">
        <v>1443.2399928729301</v>
      </c>
      <c r="AL53">
        <v>1360.2380644668301</v>
      </c>
      <c r="AM53">
        <v>1287.8228950350299</v>
      </c>
      <c r="AN53">
        <v>1220.7568706555501</v>
      </c>
      <c r="AO53">
        <v>1161.34167785106</v>
      </c>
      <c r="AP53">
        <v>1115.7741253478</v>
      </c>
      <c r="AQ53">
        <v>1082.0637154768899</v>
      </c>
      <c r="AR53">
        <v>1058.11725433216</v>
      </c>
      <c r="AS53">
        <v>1043.3923458419499</v>
      </c>
      <c r="AT53">
        <v>1037.3657041193801</v>
      </c>
      <c r="AU53">
        <v>1035.9456700099099</v>
      </c>
      <c r="AV53">
        <v>1039.1592365177401</v>
      </c>
      <c r="AW53">
        <v>1047.1951176321299</v>
      </c>
      <c r="AX53">
        <v>1057.9356163346199</v>
      </c>
      <c r="AY53">
        <v>1073.1004234853101</v>
      </c>
      <c r="AZ53">
        <v>1072.82278362945</v>
      </c>
      <c r="BA53">
        <v>1058.3769536510299</v>
      </c>
      <c r="BB53">
        <v>1049.75035575898</v>
      </c>
      <c r="BC53">
        <v>1046.1420489847301</v>
      </c>
      <c r="BD53">
        <v>1046.6524025369799</v>
      </c>
      <c r="BE53">
        <v>1050.4548120332099</v>
      </c>
      <c r="BF53">
        <v>1056.87365147318</v>
      </c>
      <c r="BG53">
        <v>1065.3725644998499</v>
      </c>
      <c r="BH53">
        <v>1075.5320365606799</v>
      </c>
      <c r="BI53">
        <v>1087.0225138979199</v>
      </c>
      <c r="BJ53">
        <v>1099.5858775905799</v>
      </c>
      <c r="BK53">
        <v>1113.0221798372099</v>
      </c>
      <c r="BL53">
        <v>1127.1762996239299</v>
      </c>
      <c r="BM53">
        <v>1141.9295042756401</v>
      </c>
      <c r="BN53">
        <v>1157.19086827757</v>
      </c>
      <c r="BO53">
        <v>1172.89272722904</v>
      </c>
      <c r="BP53">
        <v>1188.98645068727</v>
      </c>
      <c r="BQ53">
        <v>1205.4430700494599</v>
      </c>
      <c r="BR53">
        <v>1222.2421680960099</v>
      </c>
      <c r="BS53">
        <v>1239.3661401366001</v>
      </c>
      <c r="BT53">
        <v>1256.7930212224401</v>
      </c>
      <c r="BU53">
        <v>1274.49618372335</v>
      </c>
      <c r="BV53">
        <v>1292.4507447744099</v>
      </c>
      <c r="BW53">
        <v>1310.62871077827</v>
      </c>
      <c r="BX53">
        <v>1328.9956746974501</v>
      </c>
      <c r="BY53">
        <v>1347.51136144972</v>
      </c>
      <c r="BZ53">
        <v>1366.13018328407</v>
      </c>
      <c r="CA53">
        <v>1384.8058439545</v>
      </c>
      <c r="CB53">
        <v>1403.4919361836701</v>
      </c>
      <c r="CC53">
        <v>1422.14524444689</v>
      </c>
      <c r="CD53">
        <v>1440.7254827392601</v>
      </c>
      <c r="CE53">
        <v>1459.1992469321699</v>
      </c>
    </row>
    <row r="54" spans="1:83" x14ac:dyDescent="0.25">
      <c r="A54" t="s">
        <v>21</v>
      </c>
      <c r="B54" t="s">
        <v>3</v>
      </c>
      <c r="C54" s="95">
        <v>1.3813162197950301E-3</v>
      </c>
      <c r="D54" s="95">
        <v>3.1205581925820599E-3</v>
      </c>
      <c r="E54" s="95">
        <v>3.4255611274315299E-3</v>
      </c>
      <c r="F54" s="95">
        <v>3.6795575245937E-3</v>
      </c>
      <c r="G54" s="95">
        <v>3.8545436627499502E-3</v>
      </c>
      <c r="H54" s="95">
        <v>3.9499594474126098E-3</v>
      </c>
      <c r="I54" s="95">
        <v>3.9898271430169902E-3</v>
      </c>
      <c r="J54" s="95">
        <v>4.0031640841270404E-3</v>
      </c>
      <c r="K54" s="95">
        <v>4.0104046870909097E-3</v>
      </c>
      <c r="L54" s="95">
        <v>4.0210618077288797E-3</v>
      </c>
      <c r="M54" s="95">
        <v>4.0372416239727897E-3</v>
      </c>
      <c r="N54" s="95">
        <v>4.0571108568828703E-3</v>
      </c>
      <c r="O54" s="95">
        <v>4.0790245107435999E-3</v>
      </c>
      <c r="P54" s="95">
        <v>4.0998262878713101E-3</v>
      </c>
      <c r="Q54" s="95">
        <v>4.11792492827501E-3</v>
      </c>
      <c r="R54" s="95">
        <v>4.13340009792085E-3</v>
      </c>
      <c r="S54" s="95">
        <v>4.1361975048550496E-3</v>
      </c>
      <c r="T54" s="95">
        <v>4.1357899650104101E-3</v>
      </c>
      <c r="U54" s="95">
        <v>4.13307727326662E-3</v>
      </c>
      <c r="V54" s="95">
        <v>4.1285994039598197E-3</v>
      </c>
      <c r="W54" s="95">
        <v>4.1011896065464796E-3</v>
      </c>
      <c r="X54" s="95">
        <v>4.0573446787272004E-3</v>
      </c>
      <c r="Y54" s="95">
        <v>4.0061060109478604E-3</v>
      </c>
      <c r="Z54" s="95">
        <v>3.9539052719070903E-3</v>
      </c>
      <c r="AA54" s="95">
        <v>3.8217743730907202E-3</v>
      </c>
      <c r="AB54" s="95">
        <v>3.6347651399084601E-3</v>
      </c>
      <c r="AC54" s="95">
        <v>3.43876850128111E-3</v>
      </c>
      <c r="AD54" s="95">
        <v>3.24817468829564E-3</v>
      </c>
      <c r="AE54" s="95">
        <v>3.0626294822209102E-3</v>
      </c>
      <c r="AF54" s="95">
        <v>2.8717004876563901E-3</v>
      </c>
      <c r="AG54" s="95">
        <v>2.6736969458914799E-3</v>
      </c>
      <c r="AH54" s="95">
        <v>2.4684907175629399E-3</v>
      </c>
      <c r="AI54" s="95">
        <v>2.2585188623479601E-3</v>
      </c>
      <c r="AJ54" s="95">
        <v>2.0678211377526102E-3</v>
      </c>
      <c r="AK54" s="95">
        <v>1.89570800403449E-3</v>
      </c>
      <c r="AL54" s="95">
        <v>1.7471431504873E-3</v>
      </c>
      <c r="AM54" s="95">
        <v>1.61516422291419E-3</v>
      </c>
      <c r="AN54" s="95">
        <v>1.49220158816621E-3</v>
      </c>
      <c r="AO54" s="95">
        <v>1.3905134059037901E-3</v>
      </c>
      <c r="AP54" s="95">
        <v>1.3082009219792499E-3</v>
      </c>
      <c r="AQ54" s="95">
        <v>1.2415318963520099E-3</v>
      </c>
      <c r="AR54" s="95">
        <v>1.1872605625922201E-3</v>
      </c>
      <c r="AS54" s="95">
        <v>1.1461986425405099E-3</v>
      </c>
      <c r="AT54" s="95">
        <v>1.11310347551363E-3</v>
      </c>
      <c r="AU54" s="95">
        <v>1.0851655943338E-3</v>
      </c>
      <c r="AV54" s="95">
        <v>1.06448668205861E-3</v>
      </c>
      <c r="AW54" s="95">
        <v>1.0472732587663001E-3</v>
      </c>
      <c r="AX54" s="95">
        <v>1.0348476286699E-3</v>
      </c>
      <c r="AY54" s="95">
        <v>1.0270001445285E-3</v>
      </c>
      <c r="AZ54" s="95">
        <v>9.8755014609408498E-4</v>
      </c>
      <c r="BA54" s="95">
        <v>9.5428505927963603E-4</v>
      </c>
      <c r="BB54" s="95">
        <v>9.2791956585036605E-4</v>
      </c>
      <c r="BC54" s="95">
        <v>9.06780213339342E-4</v>
      </c>
      <c r="BD54" s="95">
        <v>8.8982532206904896E-4</v>
      </c>
      <c r="BE54" s="95">
        <v>8.7621276688110204E-4</v>
      </c>
      <c r="BF54" s="95">
        <v>8.6528173347022496E-4</v>
      </c>
      <c r="BG54" s="95">
        <v>8.56491642944879E-4</v>
      </c>
      <c r="BH54" s="95">
        <v>8.4942031072854395E-4</v>
      </c>
      <c r="BI54" s="95">
        <v>8.4371584389120202E-4</v>
      </c>
      <c r="BJ54" s="95">
        <v>8.39089684690708E-4</v>
      </c>
      <c r="BK54" s="95">
        <v>8.3531866801045396E-4</v>
      </c>
      <c r="BL54" s="95">
        <v>8.3222404480964905E-4</v>
      </c>
      <c r="BM54" s="95">
        <v>8.2966750935165002E-4</v>
      </c>
      <c r="BN54" s="95">
        <v>8.2754223297054597E-4</v>
      </c>
      <c r="BO54" s="95">
        <v>8.2574880419361595E-4</v>
      </c>
      <c r="BP54" s="95">
        <v>8.2418414490736903E-4</v>
      </c>
      <c r="BQ54" s="95">
        <v>8.2280915927046604E-4</v>
      </c>
      <c r="BR54" s="95">
        <v>8.2163094400322699E-4</v>
      </c>
      <c r="BS54" s="95">
        <v>8.2069075160384796E-4</v>
      </c>
      <c r="BT54" s="95">
        <v>8.2000938064941099E-4</v>
      </c>
      <c r="BU54" s="95">
        <v>8.1956807138372501E-4</v>
      </c>
      <c r="BV54" s="95">
        <v>8.1937227593043005E-4</v>
      </c>
      <c r="BW54" s="95">
        <v>8.1944850260529101E-4</v>
      </c>
      <c r="BX54" s="95">
        <v>8.1982492960752705E-4</v>
      </c>
      <c r="BY54" s="95">
        <v>8.2052188129078097E-4</v>
      </c>
      <c r="BZ54" s="95">
        <v>8.2153513477600804E-4</v>
      </c>
      <c r="CA54" s="95">
        <v>8.2284988057712604E-4</v>
      </c>
      <c r="CB54" s="95">
        <v>8.2444126448943901E-4</v>
      </c>
      <c r="CC54" s="95">
        <v>8.2627413864932997E-4</v>
      </c>
      <c r="CD54" s="95">
        <v>8.2828114069832804E-4</v>
      </c>
      <c r="CE54" s="95">
        <v>8.3040486640151301E-4</v>
      </c>
    </row>
    <row r="55" spans="1:83" x14ac:dyDescent="0.25">
      <c r="A55" t="s">
        <v>21</v>
      </c>
      <c r="B55" t="s">
        <v>4</v>
      </c>
      <c r="C55">
        <v>6.3539161046877201E-4</v>
      </c>
      <c r="D55">
        <v>1.2636010546149901E-3</v>
      </c>
      <c r="E55">
        <v>1.4882261256130599E-3</v>
      </c>
      <c r="F55">
        <v>1.6254257887774301E-3</v>
      </c>
      <c r="G55">
        <v>1.72363914198553E-3</v>
      </c>
      <c r="H55">
        <v>1.7839468293045001E-3</v>
      </c>
      <c r="I55">
        <v>1.8129011524279199E-3</v>
      </c>
      <c r="J55">
        <v>1.82295412149103E-3</v>
      </c>
      <c r="K55">
        <v>1.82547577751196E-3</v>
      </c>
      <c r="L55">
        <v>1.8272673195509101E-3</v>
      </c>
      <c r="M55">
        <v>1.83104708839406E-3</v>
      </c>
      <c r="N55">
        <v>1.8368865861137799E-3</v>
      </c>
      <c r="O55">
        <v>1.8446449251885899E-3</v>
      </c>
      <c r="P55">
        <v>1.8529806793257499E-3</v>
      </c>
      <c r="Q55">
        <v>1.8611583805430701E-3</v>
      </c>
      <c r="R55">
        <v>1.86941524001499E-3</v>
      </c>
      <c r="S55">
        <v>1.8710543862533299E-3</v>
      </c>
      <c r="T55">
        <v>1.8708072571055E-3</v>
      </c>
      <c r="U55">
        <v>1.86934046715661E-3</v>
      </c>
      <c r="V55">
        <v>1.8669899700756399E-3</v>
      </c>
      <c r="W55">
        <v>1.8590359487525899E-3</v>
      </c>
      <c r="X55">
        <v>1.8426154660733699E-3</v>
      </c>
      <c r="Y55">
        <v>1.82100754962576E-3</v>
      </c>
      <c r="Z55">
        <v>1.7976201852448199E-3</v>
      </c>
      <c r="AA55">
        <v>1.7556850231197399E-3</v>
      </c>
      <c r="AB55">
        <v>1.68460567904163E-3</v>
      </c>
      <c r="AC55">
        <v>1.59950047650037E-3</v>
      </c>
      <c r="AD55">
        <v>1.5133267771746E-3</v>
      </c>
      <c r="AE55">
        <v>1.4295278641343E-3</v>
      </c>
      <c r="AF55">
        <v>1.3409678950124201E-3</v>
      </c>
      <c r="AG55">
        <v>1.25444076173598E-3</v>
      </c>
      <c r="AH55">
        <v>1.1653300955524E-3</v>
      </c>
      <c r="AI55">
        <v>1.07330063650067E-3</v>
      </c>
      <c r="AJ55">
        <v>9.8418906420964011E-4</v>
      </c>
      <c r="AK55">
        <v>9.0293761288865197E-4</v>
      </c>
      <c r="AL55">
        <v>8.3093184744532304E-4</v>
      </c>
      <c r="AM55">
        <v>7.6496553896744602E-4</v>
      </c>
      <c r="AN55">
        <v>7.0479379144541496E-4</v>
      </c>
      <c r="AO55">
        <v>6.5184063755999904E-4</v>
      </c>
      <c r="AP55">
        <v>6.08314463812393E-4</v>
      </c>
      <c r="AQ55">
        <v>5.7292229813471799E-4</v>
      </c>
      <c r="AR55">
        <v>5.4405782324752497E-4</v>
      </c>
      <c r="AS55">
        <v>5.2294989146611402E-4</v>
      </c>
      <c r="AT55">
        <v>5.0501267773618E-4</v>
      </c>
      <c r="AU55">
        <v>4.8987745522760095E-4</v>
      </c>
      <c r="AV55">
        <v>4.7929857013164498E-4</v>
      </c>
      <c r="AW55">
        <v>4.6966878501697402E-4</v>
      </c>
      <c r="AX55">
        <v>4.6330085326949801E-4</v>
      </c>
      <c r="AY55">
        <v>4.5917328226555598E-4</v>
      </c>
      <c r="AZ55">
        <v>4.4368143119417701E-4</v>
      </c>
      <c r="BA55">
        <v>4.2825070517957199E-4</v>
      </c>
      <c r="BB55">
        <v>4.1557234017298999E-4</v>
      </c>
      <c r="BC55">
        <v>4.0535479357025901E-4</v>
      </c>
      <c r="BD55">
        <v>3.9717831594914899E-4</v>
      </c>
      <c r="BE55">
        <v>3.9064093547568898E-4</v>
      </c>
      <c r="BF55">
        <v>3.85415418264676E-4</v>
      </c>
      <c r="BG55">
        <v>3.8123328814725901E-4</v>
      </c>
      <c r="BH55">
        <v>3.7788508547327598E-4</v>
      </c>
      <c r="BI55">
        <v>3.7519753193578298E-4</v>
      </c>
      <c r="BJ55">
        <v>3.73029305021093E-4</v>
      </c>
      <c r="BK55">
        <v>3.7127124480996299E-4</v>
      </c>
      <c r="BL55">
        <v>3.6983624697907702E-4</v>
      </c>
      <c r="BM55">
        <v>3.6865702018445599E-4</v>
      </c>
      <c r="BN55">
        <v>3.67681693221275E-4</v>
      </c>
      <c r="BO55">
        <v>3.66862562884634E-4</v>
      </c>
      <c r="BP55">
        <v>3.6615077611149401E-4</v>
      </c>
      <c r="BQ55">
        <v>3.655271685506E-4</v>
      </c>
      <c r="BR55">
        <v>3.6499427023305598E-4</v>
      </c>
      <c r="BS55">
        <v>3.64570708401419E-4</v>
      </c>
      <c r="BT55">
        <v>3.6426607113632299E-4</v>
      </c>
      <c r="BU55">
        <v>3.6407185764165701E-4</v>
      </c>
      <c r="BV55">
        <v>3.6399054229440298E-4</v>
      </c>
      <c r="BW55">
        <v>3.6403432729640298E-4</v>
      </c>
      <c r="BX55">
        <v>3.6421627469932101E-4</v>
      </c>
      <c r="BY55">
        <v>3.64545871171168E-4</v>
      </c>
      <c r="BZ55">
        <v>3.6502132139861398E-4</v>
      </c>
      <c r="CA55">
        <v>3.6563587328787897E-4</v>
      </c>
      <c r="CB55">
        <v>3.6637810174147602E-4</v>
      </c>
      <c r="CC55">
        <v>3.6723180299489099E-4</v>
      </c>
      <c r="CD55">
        <v>3.6816592974070901E-4</v>
      </c>
      <c r="CE55">
        <v>3.6915382893872001E-4</v>
      </c>
    </row>
    <row r="56" spans="1:83" x14ac:dyDescent="0.25">
      <c r="A56" t="s">
        <v>21</v>
      </c>
      <c r="B56" t="s">
        <v>5</v>
      </c>
      <c r="C56">
        <v>1.23901364041411E-2</v>
      </c>
      <c r="D56">
        <v>1.26376807341913E-2</v>
      </c>
      <c r="E56">
        <v>1.35492922741267E-2</v>
      </c>
      <c r="F56">
        <v>1.4645003036389199E-2</v>
      </c>
      <c r="G56">
        <v>1.58119104908492E-2</v>
      </c>
      <c r="H56">
        <v>1.6976191138368998E-2</v>
      </c>
      <c r="I56">
        <v>1.8077785109479098E-2</v>
      </c>
      <c r="J56">
        <v>1.9080448044164099E-2</v>
      </c>
      <c r="K56">
        <v>1.9972173456988498E-2</v>
      </c>
      <c r="L56">
        <v>2.0755212753724599E-2</v>
      </c>
      <c r="M56">
        <v>2.14390475391084E-2</v>
      </c>
      <c r="N56">
        <v>2.20335782230054E-2</v>
      </c>
      <c r="O56">
        <v>2.25616263481076E-2</v>
      </c>
      <c r="P56">
        <v>2.3037934645418898E-2</v>
      </c>
      <c r="Q56">
        <v>2.3481806859292801E-2</v>
      </c>
      <c r="R56">
        <v>2.3922830866270901E-2</v>
      </c>
      <c r="S56">
        <v>2.4285400029163601E-2</v>
      </c>
      <c r="T56">
        <v>2.4605592937607099E-2</v>
      </c>
      <c r="U56">
        <v>2.4884889862656301E-2</v>
      </c>
      <c r="V56">
        <v>2.5125030710888101E-2</v>
      </c>
      <c r="W56">
        <v>2.5326157678065599E-2</v>
      </c>
      <c r="X56">
        <v>2.5480976033478101E-2</v>
      </c>
      <c r="Y56">
        <v>2.55852393986424E-2</v>
      </c>
      <c r="Z56">
        <v>2.5641267835031099E-2</v>
      </c>
      <c r="AA56">
        <v>2.5645872599729402E-2</v>
      </c>
      <c r="AB56">
        <v>2.5561325513835099E-2</v>
      </c>
      <c r="AC56">
        <v>2.5361809895601699E-2</v>
      </c>
      <c r="AD56">
        <v>2.5050752242489101E-2</v>
      </c>
      <c r="AE56">
        <v>2.4646861048072601E-2</v>
      </c>
      <c r="AF56">
        <v>2.3961054393936799E-2</v>
      </c>
      <c r="AG56">
        <v>2.3237155791774902E-2</v>
      </c>
      <c r="AH56">
        <v>2.2476028163492302E-2</v>
      </c>
      <c r="AI56">
        <v>2.1673418076605701E-2</v>
      </c>
      <c r="AJ56">
        <v>2.0824949846960001E-2</v>
      </c>
      <c r="AK56">
        <v>1.9939363606777501E-2</v>
      </c>
      <c r="AL56">
        <v>1.9032179765849599E-2</v>
      </c>
      <c r="AM56">
        <v>1.79638084149377E-2</v>
      </c>
      <c r="AN56">
        <v>1.67800525526219E-2</v>
      </c>
      <c r="AO56">
        <v>1.5524211222886599E-2</v>
      </c>
      <c r="AP56">
        <v>1.4242435172984E-2</v>
      </c>
      <c r="AQ56">
        <v>1.29746232844526E-2</v>
      </c>
      <c r="AR56">
        <v>1.17515748729151E-2</v>
      </c>
      <c r="AS56">
        <v>1.06882416063468E-2</v>
      </c>
      <c r="AT56">
        <v>9.6854262463587897E-3</v>
      </c>
      <c r="AU56">
        <v>8.7553964323192502E-3</v>
      </c>
      <c r="AV56">
        <v>7.9740055512685995E-3</v>
      </c>
      <c r="AW56">
        <v>7.2582067440357103E-3</v>
      </c>
      <c r="AX56">
        <v>6.6661691727206897E-3</v>
      </c>
      <c r="AY56">
        <v>6.1783168921914202E-3</v>
      </c>
      <c r="AZ56">
        <v>5.6287964311104903E-3</v>
      </c>
      <c r="BA56">
        <v>5.1709684664331098E-3</v>
      </c>
      <c r="BB56">
        <v>4.7894250369164204E-3</v>
      </c>
      <c r="BC56">
        <v>4.4697557437155203E-3</v>
      </c>
      <c r="BD56">
        <v>4.2027352247324401E-3</v>
      </c>
      <c r="BE56">
        <v>3.9804169946673299E-3</v>
      </c>
      <c r="BF56">
        <v>3.7959047095314702E-3</v>
      </c>
      <c r="BG56">
        <v>3.6431421816302502E-3</v>
      </c>
      <c r="BH56">
        <v>3.5169624644996E-3</v>
      </c>
      <c r="BI56">
        <v>3.4129002537416899E-3</v>
      </c>
      <c r="BJ56">
        <v>3.3271530901469201E-3</v>
      </c>
      <c r="BK56">
        <v>3.2565547456775801E-3</v>
      </c>
      <c r="BL56">
        <v>3.1984516010960099E-3</v>
      </c>
      <c r="BM56">
        <v>3.1506450251219602E-3</v>
      </c>
      <c r="BN56">
        <v>3.1113187454890599E-3</v>
      </c>
      <c r="BO56">
        <v>3.0789065708091701E-3</v>
      </c>
      <c r="BP56">
        <v>3.0520180747485499E-3</v>
      </c>
      <c r="BQ56">
        <v>3.0296653929958398E-3</v>
      </c>
      <c r="BR56">
        <v>3.0111821299128498E-3</v>
      </c>
      <c r="BS56">
        <v>2.99616067358026E-3</v>
      </c>
      <c r="BT56">
        <v>2.9842316665833301E-3</v>
      </c>
      <c r="BU56">
        <v>2.9749702516703E-3</v>
      </c>
      <c r="BV56">
        <v>2.9681090948965698E-3</v>
      </c>
      <c r="BW56">
        <v>2.9635199753304401E-3</v>
      </c>
      <c r="BX56">
        <v>2.9611345611066501E-3</v>
      </c>
      <c r="BY56">
        <v>2.9608972807746601E-3</v>
      </c>
      <c r="BZ56">
        <v>2.9626924294554199E-3</v>
      </c>
      <c r="CA56">
        <v>2.96638280893885E-3</v>
      </c>
      <c r="CB56">
        <v>2.97180631237175E-3</v>
      </c>
      <c r="CC56">
        <v>2.97876758828105E-3</v>
      </c>
      <c r="CD56">
        <v>2.9869537299919099E-3</v>
      </c>
      <c r="CE56">
        <v>2.9960860010346899E-3</v>
      </c>
    </row>
    <row r="57" spans="1:83" x14ac:dyDescent="0.25">
      <c r="A57" t="s">
        <v>21</v>
      </c>
      <c r="B57" t="s">
        <v>6</v>
      </c>
      <c r="C57">
        <v>4.7117420128423698E-5</v>
      </c>
      <c r="D57">
        <v>6.8694400339787095E-4</v>
      </c>
      <c r="E57">
        <v>1.1316767993430901E-3</v>
      </c>
      <c r="F57">
        <v>1.4700938248156301E-3</v>
      </c>
      <c r="G57">
        <v>1.74650163046738E-3</v>
      </c>
      <c r="H57">
        <v>1.9847643475747398E-3</v>
      </c>
      <c r="I57">
        <v>2.19664152425693E-3</v>
      </c>
      <c r="J57">
        <v>2.3871099214741601E-3</v>
      </c>
      <c r="K57">
        <v>2.5580501491384699E-3</v>
      </c>
      <c r="L57">
        <v>2.71018093533055E-3</v>
      </c>
      <c r="M57">
        <v>2.84426030858687E-3</v>
      </c>
      <c r="N57">
        <v>2.9612243203853399E-3</v>
      </c>
      <c r="O57">
        <v>3.0641974530815001E-3</v>
      </c>
      <c r="P57">
        <v>3.1557278857343701E-3</v>
      </c>
      <c r="Q57">
        <v>3.23930625171565E-3</v>
      </c>
      <c r="R57">
        <v>3.3200096014677099E-3</v>
      </c>
      <c r="S57">
        <v>3.3883759969327498E-3</v>
      </c>
      <c r="T57">
        <v>3.44974560881597E-3</v>
      </c>
      <c r="U57">
        <v>3.50434565483754E-3</v>
      </c>
      <c r="V57">
        <v>3.5523630799995901E-3</v>
      </c>
      <c r="W57">
        <v>3.5941085947018602E-3</v>
      </c>
      <c r="X57">
        <v>3.6298126223385501E-3</v>
      </c>
      <c r="Y57">
        <v>3.6593288377469099E-3</v>
      </c>
      <c r="Z57">
        <v>3.6825400530892298E-3</v>
      </c>
      <c r="AA57">
        <v>3.6995698078197601E-3</v>
      </c>
      <c r="AB57">
        <v>3.7093034073508702E-3</v>
      </c>
      <c r="AC57">
        <v>3.7090665442555799E-3</v>
      </c>
      <c r="AD57">
        <v>3.6965415005602402E-3</v>
      </c>
      <c r="AE57">
        <v>3.6712898733783699E-3</v>
      </c>
      <c r="AF57">
        <v>3.6283721536422399E-3</v>
      </c>
      <c r="AG57">
        <v>3.5667260657526101E-3</v>
      </c>
      <c r="AH57">
        <v>3.4909641723380601E-3</v>
      </c>
      <c r="AI57">
        <v>3.4036544500829899E-3</v>
      </c>
      <c r="AJ57">
        <v>3.3055724775683799E-3</v>
      </c>
      <c r="AK57">
        <v>3.19740201002576E-3</v>
      </c>
      <c r="AL57">
        <v>3.08082788463403E-3</v>
      </c>
      <c r="AM57">
        <v>2.9535300636863598E-3</v>
      </c>
      <c r="AN57">
        <v>2.8117065396999902E-3</v>
      </c>
      <c r="AO57">
        <v>2.6554877919440999E-3</v>
      </c>
      <c r="AP57">
        <v>2.4876161868523199E-3</v>
      </c>
      <c r="AQ57">
        <v>2.3121303684478099E-3</v>
      </c>
      <c r="AR57">
        <v>2.13346287818877E-3</v>
      </c>
      <c r="AS57">
        <v>1.9585435730663302E-3</v>
      </c>
      <c r="AT57">
        <v>1.79178177395066E-3</v>
      </c>
      <c r="AU57">
        <v>1.6340550293023901E-3</v>
      </c>
      <c r="AV57">
        <v>1.4883881819556101E-3</v>
      </c>
      <c r="AW57">
        <v>1.35602099947357E-3</v>
      </c>
      <c r="AX57">
        <v>1.2373220106864501E-3</v>
      </c>
      <c r="AY57">
        <v>1.13324983742243E-3</v>
      </c>
      <c r="AZ57">
        <v>1.0390485274911199E-3</v>
      </c>
      <c r="BA57">
        <v>9.5208412063659995E-4</v>
      </c>
      <c r="BB57">
        <v>8.7494134733564198E-4</v>
      </c>
      <c r="BC57">
        <v>8.0728446999632996E-4</v>
      </c>
      <c r="BD57">
        <v>7.48709221934E-4</v>
      </c>
      <c r="BE57">
        <v>6.9850660693965695E-4</v>
      </c>
      <c r="BF57">
        <v>6.5582988757554998E-4</v>
      </c>
      <c r="BG57">
        <v>6.1977905401505804E-4</v>
      </c>
      <c r="BH57">
        <v>5.8948677999531602E-4</v>
      </c>
      <c r="BI57">
        <v>5.6413642919407397E-4</v>
      </c>
      <c r="BJ57">
        <v>5.4298796432142998E-4</v>
      </c>
      <c r="BK57">
        <v>5.2539313246388099E-4</v>
      </c>
      <c r="BL57">
        <v>5.1078685721632196E-4</v>
      </c>
      <c r="BM57">
        <v>4.9868456916587198E-4</v>
      </c>
      <c r="BN57">
        <v>4.8867395725697097E-4</v>
      </c>
      <c r="BO57">
        <v>4.80395469294355E-4</v>
      </c>
      <c r="BP57">
        <v>4.7353102182862698E-4</v>
      </c>
      <c r="BQ57">
        <v>4.6783832468926098E-4</v>
      </c>
      <c r="BR57">
        <v>4.6313677602233098E-4</v>
      </c>
      <c r="BS57">
        <v>4.5929664520567203E-4</v>
      </c>
      <c r="BT57">
        <v>4.56204421832973E-4</v>
      </c>
      <c r="BU57">
        <v>4.53747792576401E-4</v>
      </c>
      <c r="BV57">
        <v>4.5184688901143001E-4</v>
      </c>
      <c r="BW57">
        <v>4.5045010408047999E-4</v>
      </c>
      <c r="BX57">
        <v>4.4952102401936103E-4</v>
      </c>
      <c r="BY57">
        <v>4.4903038742206503E-4</v>
      </c>
      <c r="BZ57">
        <v>4.4894420760329599E-4</v>
      </c>
      <c r="CA57">
        <v>4.49228732687771E-4</v>
      </c>
      <c r="CB57">
        <v>4.4984912231220702E-4</v>
      </c>
      <c r="CC57">
        <v>4.5076744410932698E-4</v>
      </c>
      <c r="CD57">
        <v>4.5192937742542398E-4</v>
      </c>
      <c r="CE57">
        <v>4.5328667548203398E-4</v>
      </c>
    </row>
    <row r="58" spans="1:83" x14ac:dyDescent="0.25">
      <c r="A58" t="s">
        <v>21</v>
      </c>
      <c r="B58" t="s">
        <v>7</v>
      </c>
      <c r="C58">
        <v>1.92735455175527E-3</v>
      </c>
      <c r="D58">
        <v>3.2590929985926398E-4</v>
      </c>
      <c r="E58">
        <v>1.3507309802677101E-4</v>
      </c>
      <c r="F58">
        <v>1.19929210010197E-4</v>
      </c>
      <c r="G58">
        <v>1.2510561310076501E-4</v>
      </c>
      <c r="H58">
        <v>1.3052075825709E-4</v>
      </c>
      <c r="I58">
        <v>1.3374916527410599E-4</v>
      </c>
      <c r="J58">
        <v>1.35173973189125E-4</v>
      </c>
      <c r="K58">
        <v>1.3563049015034401E-4</v>
      </c>
      <c r="L58">
        <v>1.3576925624686199E-4</v>
      </c>
      <c r="M58">
        <v>1.3593788676230701E-4</v>
      </c>
      <c r="N58">
        <v>1.36237229815459E-4</v>
      </c>
      <c r="O58">
        <v>1.36714990929212E-4</v>
      </c>
      <c r="P58">
        <v>1.3729921850000199E-4</v>
      </c>
      <c r="Q58">
        <v>1.3794092125772399E-4</v>
      </c>
      <c r="R58">
        <v>1.3866599011937299E-4</v>
      </c>
      <c r="S58">
        <v>1.3890656808441699E-4</v>
      </c>
      <c r="T58">
        <v>1.3895578799300501E-4</v>
      </c>
      <c r="U58">
        <v>1.3888627534791199E-4</v>
      </c>
      <c r="V58">
        <v>1.38734425561634E-4</v>
      </c>
      <c r="W58">
        <v>1.3836793705626599E-4</v>
      </c>
      <c r="X58">
        <v>1.37437876842924E-4</v>
      </c>
      <c r="Y58">
        <v>1.3602211924647101E-4</v>
      </c>
      <c r="Z58">
        <v>1.34359941577682E-4</v>
      </c>
      <c r="AA58">
        <v>1.32053328160126E-4</v>
      </c>
      <c r="AB58">
        <v>1.2780472520468699E-4</v>
      </c>
      <c r="AC58">
        <v>1.2199755549441399E-4</v>
      </c>
      <c r="AD58">
        <v>1.15686573449544E-4</v>
      </c>
      <c r="AE58">
        <v>1.09425258597065E-4</v>
      </c>
      <c r="AF58">
        <v>1.99741717193687E-4</v>
      </c>
      <c r="AG58">
        <v>2.0330988298456401E-4</v>
      </c>
      <c r="AH58">
        <v>1.9509693153036201E-4</v>
      </c>
      <c r="AI58">
        <v>1.84943085418356E-4</v>
      </c>
      <c r="AJ58">
        <v>1.7432501935399201E-4</v>
      </c>
      <c r="AK58">
        <v>1.6392258955893999E-4</v>
      </c>
      <c r="AL58">
        <v>1.54007566856864E-4</v>
      </c>
      <c r="AM58">
        <v>2.1697924362175001E-4</v>
      </c>
      <c r="AN58">
        <v>2.8040567531681599E-4</v>
      </c>
      <c r="AO58">
        <v>3.33805154732027E-4</v>
      </c>
      <c r="AP58">
        <v>3.7593833993154199E-4</v>
      </c>
      <c r="AQ58">
        <v>4.0717078022009599E-4</v>
      </c>
      <c r="AR58">
        <v>4.2841557680150399E-4</v>
      </c>
      <c r="AS58">
        <v>3.9904287030526401E-4</v>
      </c>
      <c r="AT58">
        <v>4.0577208916984999E-4</v>
      </c>
      <c r="AU58">
        <v>4.1198571425519602E-4</v>
      </c>
      <c r="AV58">
        <v>3.8288713988808001E-4</v>
      </c>
      <c r="AW58">
        <v>3.82594126138727E-4</v>
      </c>
      <c r="AX58">
        <v>3.5747157364569301E-4</v>
      </c>
      <c r="AY58">
        <v>3.3352444928358199E-4</v>
      </c>
      <c r="AZ58">
        <v>3.7718058664813498E-4</v>
      </c>
      <c r="BA58">
        <v>3.5561278612876798E-4</v>
      </c>
      <c r="BB58">
        <v>3.3127196508792798E-4</v>
      </c>
      <c r="BC58">
        <v>3.10194087657618E-4</v>
      </c>
      <c r="BD58">
        <v>2.9255012363139699E-4</v>
      </c>
      <c r="BE58">
        <v>2.77889345978576E-4</v>
      </c>
      <c r="BF58">
        <v>2.6575268305229697E-4</v>
      </c>
      <c r="BG58">
        <v>2.5573057247706599E-4</v>
      </c>
      <c r="BH58">
        <v>2.4747423242624499E-4</v>
      </c>
      <c r="BI58">
        <v>2.4068300466549699E-4</v>
      </c>
      <c r="BJ58">
        <v>2.3510160531608701E-4</v>
      </c>
      <c r="BK58">
        <v>2.3051823622496499E-4</v>
      </c>
      <c r="BL58">
        <v>2.26755898860789E-4</v>
      </c>
      <c r="BM58">
        <v>2.2366840713131399E-4</v>
      </c>
      <c r="BN58">
        <v>2.2113539632927901E-4</v>
      </c>
      <c r="BO58">
        <v>2.1905293891237099E-4</v>
      </c>
      <c r="BP58">
        <v>2.1732843133590501E-4</v>
      </c>
      <c r="BQ58">
        <v>2.1589706182404401E-4</v>
      </c>
      <c r="BR58">
        <v>2.14716182954316E-4</v>
      </c>
      <c r="BS58">
        <v>2.13760844217383E-4</v>
      </c>
      <c r="BT58">
        <v>2.1300801249206201E-4</v>
      </c>
      <c r="BU58">
        <v>2.1243001702872199E-4</v>
      </c>
      <c r="BV58">
        <v>2.1201003479831001E-4</v>
      </c>
      <c r="BW58">
        <v>2.1174088769516499E-4</v>
      </c>
      <c r="BX58">
        <v>2.1161938301822499E-4</v>
      </c>
      <c r="BY58">
        <v>2.1164292008056101E-4</v>
      </c>
      <c r="BZ58">
        <v>2.1180428384478601E-4</v>
      </c>
      <c r="CA58">
        <v>2.12094472541957E-4</v>
      </c>
      <c r="CB58">
        <v>2.1250254024146099E-4</v>
      </c>
      <c r="CC58">
        <v>2.1301499410244601E-4</v>
      </c>
      <c r="CD58">
        <v>2.1360980669030599E-4</v>
      </c>
      <c r="CE58">
        <v>2.1426752410783301E-4</v>
      </c>
    </row>
    <row r="59" spans="1:83" x14ac:dyDescent="0.25">
      <c r="A59" t="s">
        <v>21</v>
      </c>
      <c r="B59" t="s">
        <v>8</v>
      </c>
      <c r="C59">
        <v>4.6012094835915902E-2</v>
      </c>
      <c r="D59">
        <v>4.6056221633275697E-2</v>
      </c>
      <c r="E59">
        <v>4.6543057680896199E-2</v>
      </c>
      <c r="F59">
        <v>4.72618926782385E-2</v>
      </c>
      <c r="G59">
        <v>4.8132530831561701E-2</v>
      </c>
      <c r="H59">
        <v>4.9068971306158601E-2</v>
      </c>
      <c r="I59">
        <v>5.0002561923937802E-2</v>
      </c>
      <c r="J59">
        <v>5.08936559870019E-2</v>
      </c>
      <c r="K59">
        <v>5.1726125811204497E-2</v>
      </c>
      <c r="L59">
        <v>5.2492151569063498E-2</v>
      </c>
      <c r="M59">
        <v>5.3189313161052097E-2</v>
      </c>
      <c r="N59">
        <v>5.3814164972276701E-2</v>
      </c>
      <c r="O59">
        <v>5.4397592118816201E-2</v>
      </c>
      <c r="P59">
        <v>5.49552410018758E-2</v>
      </c>
      <c r="Q59">
        <v>5.5518874233166898E-2</v>
      </c>
      <c r="R59">
        <v>5.6148256171363799E-2</v>
      </c>
      <c r="S59">
        <v>5.6662482380700298E-2</v>
      </c>
      <c r="T59">
        <v>5.7143901866310902E-2</v>
      </c>
      <c r="U59">
        <v>5.7589856718137503E-2</v>
      </c>
      <c r="V59">
        <v>5.7997651430955401E-2</v>
      </c>
      <c r="W59">
        <v>5.8359382927389999E-2</v>
      </c>
      <c r="X59">
        <v>5.8663015354893502E-2</v>
      </c>
      <c r="Y59">
        <v>5.8905914199172897E-2</v>
      </c>
      <c r="Z59">
        <v>5.9092947103315398E-2</v>
      </c>
      <c r="AA59">
        <v>5.9204352051048799E-2</v>
      </c>
      <c r="AB59">
        <v>5.9186672398907098E-2</v>
      </c>
      <c r="AC59">
        <v>5.9021177043402297E-2</v>
      </c>
      <c r="AD59">
        <v>5.8718082493492897E-2</v>
      </c>
      <c r="AE59">
        <v>5.8300009642019299E-2</v>
      </c>
      <c r="AF59">
        <v>5.7788072774637399E-2</v>
      </c>
      <c r="AG59">
        <v>5.7191823281699097E-2</v>
      </c>
      <c r="AH59">
        <v>5.6506981199165598E-2</v>
      </c>
      <c r="AI59">
        <v>5.5725188572458201E-2</v>
      </c>
      <c r="AJ59">
        <v>5.4837012068163202E-2</v>
      </c>
      <c r="AK59">
        <v>5.3846935736647998E-2</v>
      </c>
      <c r="AL59">
        <v>5.2770609389753198E-2</v>
      </c>
      <c r="AM59">
        <v>5.1627340400659798E-2</v>
      </c>
      <c r="AN59">
        <v>5.0423454397259197E-2</v>
      </c>
      <c r="AO59">
        <v>4.9169544937795601E-2</v>
      </c>
      <c r="AP59">
        <v>4.7888530301938202E-2</v>
      </c>
      <c r="AQ59">
        <v>4.65987893213686E-2</v>
      </c>
      <c r="AR59">
        <v>4.5314274950082799E-2</v>
      </c>
      <c r="AS59">
        <v>4.4047103756154497E-2</v>
      </c>
      <c r="AT59">
        <v>4.2810332796271999E-2</v>
      </c>
      <c r="AU59">
        <v>4.1615042663804801E-2</v>
      </c>
      <c r="AV59">
        <v>4.0471521440070997E-2</v>
      </c>
      <c r="AW59">
        <v>3.9387535149920001E-2</v>
      </c>
      <c r="AX59">
        <v>3.8364776510731301E-2</v>
      </c>
      <c r="AY59">
        <v>3.7402016303209398E-2</v>
      </c>
      <c r="AZ59">
        <v>3.6478361311657798E-2</v>
      </c>
      <c r="BA59">
        <v>3.5564038762948898E-2</v>
      </c>
      <c r="BB59">
        <v>3.4702800022513899E-2</v>
      </c>
      <c r="BC59">
        <v>3.3880025560658097E-2</v>
      </c>
      <c r="BD59">
        <v>3.3098642432326901E-2</v>
      </c>
      <c r="BE59">
        <v>3.2360345715707402E-2</v>
      </c>
      <c r="BF59">
        <v>3.1665671681707801E-2</v>
      </c>
      <c r="BG59">
        <v>3.1013317737037801E-2</v>
      </c>
      <c r="BH59">
        <v>3.04015212525456E-2</v>
      </c>
      <c r="BI59">
        <v>2.98275068335002E-2</v>
      </c>
      <c r="BJ59">
        <v>2.9288144246651E-2</v>
      </c>
      <c r="BK59">
        <v>2.8780661340114401E-2</v>
      </c>
      <c r="BL59">
        <v>2.83023994383238E-2</v>
      </c>
      <c r="BM59">
        <v>2.7851024194067799E-2</v>
      </c>
      <c r="BN59">
        <v>2.7424497799376401E-2</v>
      </c>
      <c r="BO59">
        <v>2.7020428774901701E-2</v>
      </c>
      <c r="BP59">
        <v>2.6635865016709E-2</v>
      </c>
      <c r="BQ59">
        <v>2.62696330722266E-2</v>
      </c>
      <c r="BR59">
        <v>2.5921891322150201E-2</v>
      </c>
      <c r="BS59">
        <v>2.5593807730208501E-2</v>
      </c>
      <c r="BT59">
        <v>2.5285880889849399E-2</v>
      </c>
      <c r="BU59">
        <v>2.4997372507798699E-2</v>
      </c>
      <c r="BV59">
        <v>2.4728278001601399E-2</v>
      </c>
      <c r="BW59">
        <v>2.4479263120643802E-2</v>
      </c>
      <c r="BX59">
        <v>2.4251091083336999E-2</v>
      </c>
      <c r="BY59">
        <v>2.40443209173931E-2</v>
      </c>
      <c r="BZ59">
        <v>2.38587963091242E-2</v>
      </c>
      <c r="CA59">
        <v>2.3694028140211602E-2</v>
      </c>
      <c r="CB59">
        <v>2.3549211413385601E-2</v>
      </c>
      <c r="CC59">
        <v>2.3423189748848199E-2</v>
      </c>
      <c r="CD59">
        <v>2.33138236492695E-2</v>
      </c>
      <c r="CE59">
        <v>2.3219205567799099E-2</v>
      </c>
    </row>
    <row r="60" spans="1:83" x14ac:dyDescent="0.25">
      <c r="A60" t="s">
        <v>21</v>
      </c>
      <c r="B60" t="s">
        <v>9</v>
      </c>
      <c r="C60">
        <v>1.49999999864935E-2</v>
      </c>
      <c r="D60">
        <v>1.4914135092063401E-2</v>
      </c>
      <c r="E60">
        <v>1.6304268297109601E-2</v>
      </c>
      <c r="F60">
        <v>1.78604518599925E-2</v>
      </c>
      <c r="G60">
        <v>1.94071568764029E-2</v>
      </c>
      <c r="H60">
        <v>2.08754230735053E-2</v>
      </c>
      <c r="I60">
        <v>2.2221076951438101E-2</v>
      </c>
      <c r="J60">
        <v>2.3425686060318401E-2</v>
      </c>
      <c r="K60">
        <v>2.4491329873789301E-2</v>
      </c>
      <c r="L60">
        <v>2.5428430264852999E-2</v>
      </c>
      <c r="M60">
        <v>2.6250292822851601E-2</v>
      </c>
      <c r="N60">
        <v>2.6967926359320001E-2</v>
      </c>
      <c r="O60">
        <v>2.7607183717306898E-2</v>
      </c>
      <c r="P60">
        <v>2.8183942428979002E-2</v>
      </c>
      <c r="Q60">
        <v>2.8720212412809198E-2</v>
      </c>
      <c r="R60">
        <v>2.9250921697873002E-2</v>
      </c>
      <c r="S60">
        <v>2.9683736980434101E-2</v>
      </c>
      <c r="T60">
        <v>3.0065101591521499E-2</v>
      </c>
      <c r="U60">
        <v>3.0397462259998301E-2</v>
      </c>
      <c r="V60">
        <v>3.0683118186524999E-2</v>
      </c>
      <c r="W60">
        <v>3.0917670158576299E-2</v>
      </c>
      <c r="X60">
        <v>3.1090841998733E-2</v>
      </c>
      <c r="Y60">
        <v>3.1201597905261499E-2</v>
      </c>
      <c r="Z60">
        <v>3.1255788014942901E-2</v>
      </c>
      <c r="AA60">
        <v>3.1233180758828999E-2</v>
      </c>
      <c r="AB60">
        <v>3.1083039325432299E-2</v>
      </c>
      <c r="AC60">
        <v>3.07923744718521E-2</v>
      </c>
      <c r="AD60">
        <v>3.0376307093673501E-2</v>
      </c>
      <c r="AE60">
        <v>2.9857104044182299E-2</v>
      </c>
      <c r="AF60">
        <v>2.9130136159785099E-2</v>
      </c>
      <c r="AG60">
        <v>2.8261632502248099E-2</v>
      </c>
      <c r="AH60">
        <v>2.7327419362913101E-2</v>
      </c>
      <c r="AI60">
        <v>2.6335316248607701E-2</v>
      </c>
      <c r="AJ60">
        <v>2.5289036408092099E-2</v>
      </c>
      <c r="AK60">
        <v>2.4203625819250899E-2</v>
      </c>
      <c r="AL60">
        <v>2.3097947064785799E-2</v>
      </c>
      <c r="AM60">
        <v>2.18992832612133E-2</v>
      </c>
      <c r="AN60">
        <v>2.0576958559084101E-2</v>
      </c>
      <c r="AO60">
        <v>1.91653448071228E-2</v>
      </c>
      <c r="AP60">
        <v>1.7714304163580299E-2</v>
      </c>
      <c r="AQ60">
        <v>1.62668467312552E-2</v>
      </c>
      <c r="AR60">
        <v>1.48575111511529E-2</v>
      </c>
      <c r="AS60">
        <v>1.3568777941184501E-2</v>
      </c>
      <c r="AT60">
        <v>1.23879927872155E-2</v>
      </c>
      <c r="AU60">
        <v>1.12913146311044E-2</v>
      </c>
      <c r="AV60">
        <v>1.03245794432439E-2</v>
      </c>
      <c r="AW60">
        <v>9.4664906546649795E-3</v>
      </c>
      <c r="AX60">
        <v>8.7242636103223303E-3</v>
      </c>
      <c r="AY60">
        <v>8.1042644611629897E-3</v>
      </c>
      <c r="AZ60">
        <v>7.48870697644392E-3</v>
      </c>
      <c r="BA60">
        <v>6.9069160783780496E-3</v>
      </c>
      <c r="BB60">
        <v>6.4112106895129802E-3</v>
      </c>
      <c r="BC60">
        <v>5.9925890949397197E-3</v>
      </c>
      <c r="BD60">
        <v>5.6411728862469897E-3</v>
      </c>
      <c r="BE60">
        <v>5.3474538830612598E-3</v>
      </c>
      <c r="BF60">
        <v>5.10290269842399E-3</v>
      </c>
      <c r="BG60">
        <v>4.8998850962696299E-3</v>
      </c>
      <c r="BH60">
        <v>4.7318085623944302E-3</v>
      </c>
      <c r="BI60">
        <v>4.5929172195370398E-3</v>
      </c>
      <c r="BJ60">
        <v>4.4782719648055304E-3</v>
      </c>
      <c r="BK60">
        <v>4.3837373591763904E-3</v>
      </c>
      <c r="BL60">
        <v>4.3058306041521902E-3</v>
      </c>
      <c r="BM60">
        <v>4.2416550216036004E-3</v>
      </c>
      <c r="BN60">
        <v>4.1888097922965798E-3</v>
      </c>
      <c r="BO60">
        <v>4.1452175419005302E-3</v>
      </c>
      <c r="BP60">
        <v>4.1090283040245796E-3</v>
      </c>
      <c r="BQ60">
        <v>4.0789279480597396E-3</v>
      </c>
      <c r="BR60">
        <v>4.0540293591225501E-3</v>
      </c>
      <c r="BS60">
        <v>4.03378887140474E-3</v>
      </c>
      <c r="BT60">
        <v>4.01771017204469E-3</v>
      </c>
      <c r="BU60">
        <v>4.0052199189170804E-3</v>
      </c>
      <c r="BV60">
        <v>3.9959565610007096E-3</v>
      </c>
      <c r="BW60">
        <v>3.9897452944024896E-3</v>
      </c>
      <c r="BX60">
        <v>3.9864912428435499E-3</v>
      </c>
      <c r="BY60">
        <v>3.9861164594484503E-3</v>
      </c>
      <c r="BZ60">
        <v>3.9884622423021097E-3</v>
      </c>
      <c r="CA60">
        <v>3.9933418874564504E-3</v>
      </c>
      <c r="CB60">
        <v>4.0005360766668897E-3</v>
      </c>
      <c r="CC60">
        <v>4.0097818294877203E-3</v>
      </c>
      <c r="CD60">
        <v>4.02065884384834E-3</v>
      </c>
      <c r="CE60">
        <v>4.0327940295632799E-3</v>
      </c>
    </row>
    <row r="61" spans="1:83" s="40" customFormat="1" ht="25.15" customHeight="1" x14ac:dyDescent="0.25">
      <c r="A61" s="40" t="s">
        <v>21</v>
      </c>
      <c r="B61" s="40" t="s">
        <v>10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0</v>
      </c>
      <c r="AD61" s="40">
        <v>0</v>
      </c>
      <c r="AE61" s="40">
        <v>0</v>
      </c>
      <c r="AF61" s="40">
        <v>6682.9767172109196</v>
      </c>
      <c r="AG61" s="40">
        <v>6865.1119180700898</v>
      </c>
      <c r="AH61" s="40">
        <v>7044.8948750464897</v>
      </c>
      <c r="AI61" s="40">
        <v>7222.6580251770802</v>
      </c>
      <c r="AJ61" s="40">
        <v>7400.3959906836399</v>
      </c>
      <c r="AK61" s="40">
        <v>7580.3904985017398</v>
      </c>
      <c r="AL61" s="40">
        <v>7763.6690812910801</v>
      </c>
      <c r="AM61" s="40">
        <v>15900.11326147</v>
      </c>
      <c r="AN61" s="40">
        <v>24425.193897004701</v>
      </c>
      <c r="AO61" s="40">
        <v>33358.613331790599</v>
      </c>
      <c r="AP61" s="40">
        <v>42719.356385653002</v>
      </c>
      <c r="AQ61" s="40">
        <v>52526.904013530999</v>
      </c>
      <c r="AR61" s="40">
        <v>62801.484766817797</v>
      </c>
      <c r="AS61" s="40">
        <v>64373.881079505503</v>
      </c>
      <c r="AT61" s="40">
        <v>75408.976185768901</v>
      </c>
      <c r="AU61" s="40">
        <v>86945.778115007197</v>
      </c>
      <c r="AV61" s="40">
        <v>89090.839863557005</v>
      </c>
      <c r="AW61" s="40">
        <v>101377.520890688</v>
      </c>
      <c r="AX61" s="40">
        <v>103779.91815301801</v>
      </c>
      <c r="AY61" s="40">
        <v>106189.76361684399</v>
      </c>
      <c r="AZ61" s="40">
        <v>108625.275180421</v>
      </c>
      <c r="BA61" s="40">
        <v>111127.61925472099</v>
      </c>
      <c r="BB61" s="40">
        <v>113572.642372912</v>
      </c>
      <c r="BC61" s="40">
        <v>116009.160450204</v>
      </c>
      <c r="BD61" s="40">
        <v>118429.57430804599</v>
      </c>
      <c r="BE61" s="40">
        <v>120826.586721997</v>
      </c>
      <c r="BF61" s="40">
        <v>123194.057958392</v>
      </c>
      <c r="BG61" s="40">
        <v>125530.93117783</v>
      </c>
      <c r="BH61" s="40">
        <v>127837.156054625</v>
      </c>
      <c r="BI61" s="40">
        <v>130116.708317953</v>
      </c>
      <c r="BJ61" s="40">
        <v>132375.62705010999</v>
      </c>
      <c r="BK61" s="40">
        <v>134619.14612241599</v>
      </c>
      <c r="BL61" s="40">
        <v>136852.75103462301</v>
      </c>
      <c r="BM61" s="40">
        <v>139081.172401194</v>
      </c>
      <c r="BN61" s="40">
        <v>141308.38595130501</v>
      </c>
      <c r="BO61" s="40">
        <v>143540.93402411</v>
      </c>
      <c r="BP61" s="40">
        <v>145789.43533930901</v>
      </c>
      <c r="BQ61" s="40">
        <v>148055.95325001999</v>
      </c>
      <c r="BR61" s="40">
        <v>150335.20355923299</v>
      </c>
      <c r="BS61" s="40">
        <v>152615.41005647701</v>
      </c>
      <c r="BT61" s="40">
        <v>154887.765746738</v>
      </c>
      <c r="BU61" s="40">
        <v>157150.5595567</v>
      </c>
      <c r="BV61" s="40">
        <v>159397.50077563999</v>
      </c>
      <c r="BW61" s="40">
        <v>161617.56807837001</v>
      </c>
      <c r="BX61" s="40">
        <v>163798.38134618799</v>
      </c>
      <c r="BY61" s="40">
        <v>165928.265019991</v>
      </c>
      <c r="BZ61" s="40">
        <v>168000.07285239801</v>
      </c>
      <c r="CA61" s="40">
        <v>170009.02390326001</v>
      </c>
      <c r="CB61" s="40">
        <v>171952.853516715</v>
      </c>
      <c r="CC61" s="40">
        <v>173832.31657805099</v>
      </c>
      <c r="CD61" s="40">
        <v>175656.169756594</v>
      </c>
      <c r="CE61" s="40">
        <v>177432.41483638401</v>
      </c>
    </row>
    <row r="62" spans="1:83" s="40" customFormat="1" x14ac:dyDescent="0.25">
      <c r="A62" s="40" t="s">
        <v>21</v>
      </c>
      <c r="B62" s="40" t="s">
        <v>11</v>
      </c>
      <c r="C62" s="40">
        <v>0</v>
      </c>
      <c r="D62" s="40">
        <v>0</v>
      </c>
      <c r="E62" s="40">
        <v>0</v>
      </c>
      <c r="F62" s="40">
        <v>0</v>
      </c>
      <c r="G62" s="40">
        <v>0</v>
      </c>
      <c r="H62" s="40">
        <v>0</v>
      </c>
      <c r="I62" s="40">
        <v>0</v>
      </c>
      <c r="J62" s="40">
        <v>0</v>
      </c>
      <c r="K62" s="40">
        <v>0</v>
      </c>
      <c r="L62" s="40">
        <v>0</v>
      </c>
      <c r="M62" s="40">
        <v>0</v>
      </c>
      <c r="N62" s="40">
        <v>0</v>
      </c>
      <c r="O62" s="40">
        <v>0</v>
      </c>
      <c r="P62" s="40">
        <v>0</v>
      </c>
      <c r="Q62" s="40">
        <v>0</v>
      </c>
      <c r="R62" s="40">
        <v>0</v>
      </c>
      <c r="S62" s="40">
        <v>0</v>
      </c>
      <c r="T62" s="40">
        <v>0</v>
      </c>
      <c r="U62" s="40">
        <v>0</v>
      </c>
      <c r="V62" s="40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>
        <v>0</v>
      </c>
      <c r="AF62" s="40">
        <v>194.50857985421001</v>
      </c>
      <c r="AG62" s="40">
        <v>194.429608838749</v>
      </c>
      <c r="AH62" s="40">
        <v>193.35039374568601</v>
      </c>
      <c r="AI62" s="40">
        <v>191.454522897738</v>
      </c>
      <c r="AJ62" s="40">
        <v>188.76510320479301</v>
      </c>
      <c r="AK62" s="40">
        <v>185.39121398617499</v>
      </c>
      <c r="AL62" s="40">
        <v>181.470125414683</v>
      </c>
      <c r="AM62" s="40">
        <v>353.722159602933</v>
      </c>
      <c r="AN62" s="40">
        <v>512.91545399292499</v>
      </c>
      <c r="AO62" s="40">
        <v>655.28614995889404</v>
      </c>
      <c r="AP62" s="40">
        <v>778.54878100295298</v>
      </c>
      <c r="AQ62" s="40">
        <v>881.86277736553302</v>
      </c>
      <c r="AR62" s="40">
        <v>965.51921373004404</v>
      </c>
      <c r="AS62" s="40">
        <v>903.30078746280799</v>
      </c>
      <c r="AT62" s="40">
        <v>966.52864440389601</v>
      </c>
      <c r="AU62" s="40">
        <v>1016.65039233932</v>
      </c>
      <c r="AV62" s="40">
        <v>950.592386281122</v>
      </c>
      <c r="AW62" s="40">
        <v>990.981036463686</v>
      </c>
      <c r="AX62" s="40">
        <v>932.263004796671</v>
      </c>
      <c r="AY62" s="40">
        <v>882.64673788894095</v>
      </c>
      <c r="AZ62" s="40">
        <v>838.05477229728695</v>
      </c>
      <c r="BA62" s="40">
        <v>790.44631247536904</v>
      </c>
      <c r="BB62" s="40">
        <v>747.651023193426</v>
      </c>
      <c r="BC62" s="40">
        <v>711.456648907464</v>
      </c>
      <c r="BD62" s="40">
        <v>681.42926864103003</v>
      </c>
      <c r="BE62" s="40">
        <v>656.89486448315495</v>
      </c>
      <c r="BF62" s="40">
        <v>637.18575223977098</v>
      </c>
      <c r="BG62" s="40">
        <v>621.68102646472096</v>
      </c>
      <c r="BH62" s="40">
        <v>609.81703154014895</v>
      </c>
      <c r="BI62" s="40">
        <v>601.08995705724794</v>
      </c>
      <c r="BJ62" s="40">
        <v>595.05475335761298</v>
      </c>
      <c r="BK62" s="40">
        <v>591.32207051064199</v>
      </c>
      <c r="BL62" s="40">
        <v>589.55402444438005</v>
      </c>
      <c r="BM62" s="40">
        <v>589.45943565029904</v>
      </c>
      <c r="BN62" s="40">
        <v>590.78889968033297</v>
      </c>
      <c r="BO62" s="40">
        <v>593.32995994356099</v>
      </c>
      <c r="BP62" s="40">
        <v>596.90265709820505</v>
      </c>
      <c r="BQ62" s="40">
        <v>601.35573843839904</v>
      </c>
      <c r="BR62" s="40">
        <v>606.56286721938704</v>
      </c>
      <c r="BS62" s="40">
        <v>612.41877291926903</v>
      </c>
      <c r="BT62" s="40">
        <v>618.83540842589696</v>
      </c>
      <c r="BU62" s="40">
        <v>625.73849095781202</v>
      </c>
      <c r="BV62" s="40">
        <v>633.06499168694802</v>
      </c>
      <c r="BW62" s="40">
        <v>640.76098105778499</v>
      </c>
      <c r="BX62" s="40">
        <v>648.779505261841</v>
      </c>
      <c r="BY62" s="40">
        <v>657.07873300939798</v>
      </c>
      <c r="BZ62" s="40">
        <v>665.62046354162806</v>
      </c>
      <c r="CA62" s="40">
        <v>674.36918914861099</v>
      </c>
      <c r="CB62" s="40">
        <v>683.29152716533804</v>
      </c>
      <c r="CC62" s="40">
        <v>692.35594420331699</v>
      </c>
      <c r="CD62" s="40">
        <v>701.53263818629205</v>
      </c>
      <c r="CE62" s="40">
        <v>710.79373027975998</v>
      </c>
    </row>
    <row r="63" spans="1:83" s="40" customFormat="1" x14ac:dyDescent="0.25">
      <c r="A63" s="40" t="s">
        <v>21</v>
      </c>
      <c r="B63" s="40" t="s">
        <v>12</v>
      </c>
      <c r="C63" s="40">
        <v>0</v>
      </c>
      <c r="D63" s="40">
        <v>0</v>
      </c>
      <c r="E63" s="40">
        <v>0</v>
      </c>
      <c r="F63" s="40">
        <v>0</v>
      </c>
      <c r="G63" s="40">
        <v>0</v>
      </c>
      <c r="H63" s="40">
        <v>0</v>
      </c>
      <c r="I63" s="40">
        <v>0</v>
      </c>
      <c r="J63" s="40">
        <v>0</v>
      </c>
      <c r="K63" s="40">
        <v>0</v>
      </c>
      <c r="L63" s="40">
        <v>0</v>
      </c>
      <c r="M63" s="40">
        <v>0</v>
      </c>
      <c r="N63" s="40">
        <v>0</v>
      </c>
      <c r="O63" s="40">
        <v>0</v>
      </c>
      <c r="P63" s="40">
        <v>0</v>
      </c>
      <c r="Q63" s="40">
        <v>0</v>
      </c>
      <c r="R63" s="40">
        <v>0</v>
      </c>
      <c r="S63" s="40">
        <v>0</v>
      </c>
      <c r="T63" s="40">
        <v>0</v>
      </c>
      <c r="U63" s="40">
        <v>0</v>
      </c>
      <c r="V63" s="40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>
        <v>0</v>
      </c>
      <c r="AF63" s="40">
        <v>0</v>
      </c>
      <c r="AG63" s="40">
        <v>0</v>
      </c>
      <c r="AH63" s="40">
        <v>0</v>
      </c>
      <c r="AI63" s="40">
        <v>0</v>
      </c>
      <c r="AJ63" s="40">
        <v>0</v>
      </c>
      <c r="AK63" s="40">
        <v>0</v>
      </c>
      <c r="AL63" s="40">
        <v>0</v>
      </c>
      <c r="AM63" s="40">
        <v>0</v>
      </c>
      <c r="AN63" s="40">
        <v>0</v>
      </c>
      <c r="AO63" s="40">
        <v>0</v>
      </c>
      <c r="AP63" s="40">
        <v>0</v>
      </c>
      <c r="AQ63" s="40">
        <v>0</v>
      </c>
      <c r="AR63" s="40">
        <v>0</v>
      </c>
      <c r="AS63" s="40">
        <v>0</v>
      </c>
      <c r="AT63" s="40">
        <v>0</v>
      </c>
      <c r="AU63" s="40">
        <v>0</v>
      </c>
      <c r="AV63" s="40">
        <v>0</v>
      </c>
      <c r="AW63" s="40">
        <v>0</v>
      </c>
      <c r="AX63" s="40">
        <v>0</v>
      </c>
      <c r="AY63" s="40">
        <v>0</v>
      </c>
      <c r="AZ63" s="40">
        <v>0</v>
      </c>
      <c r="BA63" s="40">
        <v>0</v>
      </c>
      <c r="BB63" s="40">
        <v>0</v>
      </c>
      <c r="BC63" s="40">
        <v>0</v>
      </c>
      <c r="BD63" s="40">
        <v>0</v>
      </c>
      <c r="BE63" s="40">
        <v>0</v>
      </c>
      <c r="BF63" s="40">
        <v>0</v>
      </c>
      <c r="BG63" s="40">
        <v>0</v>
      </c>
      <c r="BH63" s="40">
        <v>0</v>
      </c>
      <c r="BI63" s="40">
        <v>0</v>
      </c>
      <c r="BJ63" s="40">
        <v>0</v>
      </c>
      <c r="BK63" s="40">
        <v>0</v>
      </c>
      <c r="BL63" s="40">
        <v>0</v>
      </c>
      <c r="BM63" s="40">
        <v>0</v>
      </c>
      <c r="BN63" s="40">
        <v>0</v>
      </c>
      <c r="BO63" s="40">
        <v>0</v>
      </c>
      <c r="BP63" s="40">
        <v>0</v>
      </c>
      <c r="BQ63" s="40">
        <v>0</v>
      </c>
      <c r="BR63" s="40">
        <v>0</v>
      </c>
      <c r="BS63" s="40">
        <v>0</v>
      </c>
      <c r="BT63" s="40">
        <v>0</v>
      </c>
      <c r="BU63" s="40">
        <v>0</v>
      </c>
      <c r="BV63" s="40">
        <v>0</v>
      </c>
      <c r="BW63" s="40">
        <v>0</v>
      </c>
      <c r="BX63" s="40">
        <v>0</v>
      </c>
      <c r="BY63" s="40">
        <v>0</v>
      </c>
      <c r="BZ63" s="40">
        <v>0</v>
      </c>
      <c r="CA63" s="40">
        <v>0</v>
      </c>
      <c r="CB63" s="40">
        <v>0</v>
      </c>
      <c r="CC63" s="40">
        <v>0</v>
      </c>
      <c r="CD63" s="40">
        <v>0</v>
      </c>
      <c r="CE63" s="40">
        <v>0</v>
      </c>
    </row>
    <row r="64" spans="1:83" s="40" customFormat="1" x14ac:dyDescent="0.25">
      <c r="A64" s="40" t="s">
        <v>21</v>
      </c>
      <c r="B64" s="40" t="s">
        <v>13</v>
      </c>
      <c r="C64" s="40">
        <v>0</v>
      </c>
      <c r="D64" s="40">
        <v>0</v>
      </c>
      <c r="E64" s="40">
        <v>0</v>
      </c>
      <c r="F64" s="40">
        <v>0</v>
      </c>
      <c r="G64" s="40">
        <v>0</v>
      </c>
      <c r="H64" s="40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0">
        <v>0</v>
      </c>
      <c r="P64" s="40">
        <v>0</v>
      </c>
      <c r="Q64" s="40">
        <v>0</v>
      </c>
      <c r="R64" s="40">
        <v>0</v>
      </c>
      <c r="S64" s="40">
        <v>0</v>
      </c>
      <c r="T64" s="40">
        <v>0</v>
      </c>
      <c r="U64" s="40">
        <v>0</v>
      </c>
      <c r="V64" s="40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0</v>
      </c>
      <c r="AC64" s="40">
        <v>0</v>
      </c>
      <c r="AD64" s="40">
        <v>0</v>
      </c>
      <c r="AE64" s="40">
        <v>0</v>
      </c>
      <c r="AF64" s="40">
        <v>0</v>
      </c>
      <c r="AG64" s="40">
        <v>0</v>
      </c>
      <c r="AH64" s="40">
        <v>0</v>
      </c>
      <c r="AI64" s="40">
        <v>0</v>
      </c>
      <c r="AJ64" s="40">
        <v>0</v>
      </c>
      <c r="AK64" s="40">
        <v>0</v>
      </c>
      <c r="AL64" s="40">
        <v>0</v>
      </c>
      <c r="AM64" s="40">
        <v>0</v>
      </c>
      <c r="AN64" s="40">
        <v>0</v>
      </c>
      <c r="AO64" s="40">
        <v>0</v>
      </c>
      <c r="AP64" s="40">
        <v>0</v>
      </c>
      <c r="AQ64" s="40">
        <v>0</v>
      </c>
      <c r="AR64" s="40">
        <v>0</v>
      </c>
      <c r="AS64" s="40">
        <v>0</v>
      </c>
      <c r="AT64" s="40">
        <v>0</v>
      </c>
      <c r="AU64" s="40">
        <v>0</v>
      </c>
      <c r="AV64" s="40">
        <v>0</v>
      </c>
      <c r="AW64" s="40">
        <v>0</v>
      </c>
      <c r="AX64" s="40">
        <v>0</v>
      </c>
      <c r="AY64" s="40">
        <v>0</v>
      </c>
      <c r="AZ64" s="40">
        <v>0</v>
      </c>
      <c r="BA64" s="40">
        <v>0</v>
      </c>
      <c r="BB64" s="40">
        <v>0</v>
      </c>
      <c r="BC64" s="40">
        <v>0</v>
      </c>
      <c r="BD64" s="40">
        <v>0</v>
      </c>
      <c r="BE64" s="40">
        <v>0</v>
      </c>
      <c r="BF64" s="40">
        <v>0</v>
      </c>
      <c r="BG64" s="40">
        <v>0</v>
      </c>
      <c r="BH64" s="40">
        <v>0</v>
      </c>
      <c r="BI64" s="40">
        <v>0</v>
      </c>
      <c r="BJ64" s="40">
        <v>0</v>
      </c>
      <c r="BK64" s="40">
        <v>0</v>
      </c>
      <c r="BL64" s="40">
        <v>0</v>
      </c>
      <c r="BM64" s="40">
        <v>0</v>
      </c>
      <c r="BN64" s="40">
        <v>0</v>
      </c>
      <c r="BO64" s="40">
        <v>0</v>
      </c>
      <c r="BP64" s="40">
        <v>0</v>
      </c>
      <c r="BQ64" s="40">
        <v>0</v>
      </c>
      <c r="BR64" s="40">
        <v>0</v>
      </c>
      <c r="BS64" s="40">
        <v>0</v>
      </c>
      <c r="BT64" s="40">
        <v>0</v>
      </c>
      <c r="BU64" s="40">
        <v>0</v>
      </c>
      <c r="BV64" s="40">
        <v>0</v>
      </c>
      <c r="BW64" s="40">
        <v>0</v>
      </c>
      <c r="BX64" s="40">
        <v>0</v>
      </c>
      <c r="BY64" s="40">
        <v>0</v>
      </c>
      <c r="BZ64" s="40">
        <v>0</v>
      </c>
      <c r="CA64" s="40">
        <v>0</v>
      </c>
      <c r="CB64" s="40">
        <v>0</v>
      </c>
      <c r="CC64" s="40">
        <v>0</v>
      </c>
      <c r="CD64" s="40">
        <v>0</v>
      </c>
      <c r="CE64" s="40">
        <v>0</v>
      </c>
    </row>
    <row r="65" spans="1:83" x14ac:dyDescent="0.25">
      <c r="A65" t="s">
        <v>21</v>
      </c>
      <c r="B65" t="s">
        <v>14</v>
      </c>
      <c r="C65">
        <v>51.629777197764298</v>
      </c>
      <c r="D65">
        <v>78.548180141417703</v>
      </c>
      <c r="E65">
        <v>114.829775394492</v>
      </c>
      <c r="F65">
        <v>132.48265268969701</v>
      </c>
      <c r="G65">
        <v>146.35761397204701</v>
      </c>
      <c r="H65">
        <v>157.498326563494</v>
      </c>
      <c r="I65">
        <v>165.915914125733</v>
      </c>
      <c r="J65">
        <v>172.31637309522799</v>
      </c>
      <c r="K65">
        <v>177.72907452862501</v>
      </c>
      <c r="L65">
        <v>183.003785263315</v>
      </c>
      <c r="M65">
        <v>188.638449339202</v>
      </c>
      <c r="N65">
        <v>194.83024569095599</v>
      </c>
      <c r="O65">
        <v>201.588080379307</v>
      </c>
      <c r="P65">
        <v>208.78502105323</v>
      </c>
      <c r="Q65">
        <v>216.238286878921</v>
      </c>
      <c r="R65">
        <v>223.74535402098201</v>
      </c>
      <c r="S65">
        <v>231.04069244909101</v>
      </c>
      <c r="T65">
        <v>238.24234153082901</v>
      </c>
      <c r="U65">
        <v>245.48660532346801</v>
      </c>
      <c r="V65">
        <v>252.83974426485801</v>
      </c>
      <c r="W65">
        <v>260.12538670549998</v>
      </c>
      <c r="X65">
        <v>266.50040870334198</v>
      </c>
      <c r="Y65">
        <v>271.99359198773902</v>
      </c>
      <c r="Z65">
        <v>277.03043160567898</v>
      </c>
      <c r="AA65">
        <v>281.01962599526001</v>
      </c>
      <c r="AB65">
        <v>280.43306379107202</v>
      </c>
      <c r="AC65">
        <v>275.63459272175402</v>
      </c>
      <c r="AD65">
        <v>269.03432903646302</v>
      </c>
      <c r="AE65">
        <v>261.86806752869802</v>
      </c>
      <c r="AF65">
        <v>253.56361728856899</v>
      </c>
      <c r="AG65">
        <v>244.312191670386</v>
      </c>
      <c r="AH65">
        <v>233.91568463969301</v>
      </c>
      <c r="AI65">
        <v>221.977299726301</v>
      </c>
      <c r="AJ65">
        <v>208.916777053364</v>
      </c>
      <c r="AK65">
        <v>196.27985844845699</v>
      </c>
      <c r="AL65">
        <v>184.64619108062101</v>
      </c>
      <c r="AM65">
        <v>173.97829983052199</v>
      </c>
      <c r="AN65">
        <v>164.132750374881</v>
      </c>
      <c r="AO65">
        <v>155.05725742036799</v>
      </c>
      <c r="AP65">
        <v>147.54615995915299</v>
      </c>
      <c r="AQ65">
        <v>141.728282680522</v>
      </c>
      <c r="AR65">
        <v>137.359490027031</v>
      </c>
      <c r="AS65">
        <v>134.54843152048801</v>
      </c>
      <c r="AT65">
        <v>132.846065460018</v>
      </c>
      <c r="AU65">
        <v>131.802731229681</v>
      </c>
      <c r="AV65">
        <v>131.634799383521</v>
      </c>
      <c r="AW65">
        <v>132.01172649646401</v>
      </c>
      <c r="AX65">
        <v>132.945260920583</v>
      </c>
      <c r="AY65">
        <v>134.54172486605901</v>
      </c>
      <c r="AZ65">
        <v>134.84315801608901</v>
      </c>
      <c r="BA65">
        <v>133.116254117133</v>
      </c>
      <c r="BB65">
        <v>131.71121900774401</v>
      </c>
      <c r="BC65">
        <v>130.926644984608</v>
      </c>
      <c r="BD65">
        <v>130.70944550548299</v>
      </c>
      <c r="BE65">
        <v>130.95768129002701</v>
      </c>
      <c r="BF65">
        <v>131.57808919743599</v>
      </c>
      <c r="BG65">
        <v>132.494536842576</v>
      </c>
      <c r="BH65">
        <v>133.646867391109</v>
      </c>
      <c r="BI65">
        <v>134.98781528230401</v>
      </c>
      <c r="BJ65">
        <v>136.48032246049601</v>
      </c>
      <c r="BK65">
        <v>138.095535437781</v>
      </c>
      <c r="BL65">
        <v>139.81104728715999</v>
      </c>
      <c r="BM65">
        <v>141.609594953461</v>
      </c>
      <c r="BN65">
        <v>143.477940516861</v>
      </c>
      <c r="BO65">
        <v>145.406051502613</v>
      </c>
      <c r="BP65">
        <v>147.38653011691</v>
      </c>
      <c r="BQ65">
        <v>149.414565915548</v>
      </c>
      <c r="BR65">
        <v>151.487014797922</v>
      </c>
      <c r="BS65">
        <v>153.60150053772699</v>
      </c>
      <c r="BT65">
        <v>155.75546985273201</v>
      </c>
      <c r="BU65">
        <v>157.94582704168201</v>
      </c>
      <c r="BV65">
        <v>160.16946332246701</v>
      </c>
      <c r="BW65">
        <v>162.42308995594701</v>
      </c>
      <c r="BX65">
        <v>164.702803631492</v>
      </c>
      <c r="BY65">
        <v>167.003954289831</v>
      </c>
      <c r="BZ65">
        <v>169.321155635672</v>
      </c>
      <c r="CA65">
        <v>171.64869313977201</v>
      </c>
      <c r="CB65">
        <v>173.980756767809</v>
      </c>
      <c r="CC65">
        <v>176.311739342995</v>
      </c>
      <c r="CD65">
        <v>178.63632549612399</v>
      </c>
      <c r="CE65">
        <v>180.949917288162</v>
      </c>
    </row>
    <row r="66" spans="1:83" x14ac:dyDescent="0.25">
      <c r="A66" t="s">
        <v>21</v>
      </c>
      <c r="B66" t="s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9.2518350684228796</v>
      </c>
      <c r="BA66">
        <v>9.1355492007324592</v>
      </c>
      <c r="BB66">
        <v>9.0411577835597505</v>
      </c>
      <c r="BC66">
        <v>8.9890984413380899</v>
      </c>
      <c r="BD66">
        <v>8.9757213369332796</v>
      </c>
      <c r="BE66">
        <v>8.9941157986591307</v>
      </c>
      <c r="BF66">
        <v>9.0379875007183497</v>
      </c>
      <c r="BG66">
        <v>9.1021847484345901</v>
      </c>
      <c r="BH66">
        <v>9.1825998952839694</v>
      </c>
      <c r="BI66">
        <v>9.2759744832741209</v>
      </c>
      <c r="BJ66">
        <v>9.3797471962873296</v>
      </c>
      <c r="BK66">
        <v>9.4919199342477594</v>
      </c>
      <c r="BL66">
        <v>9.6109437947454897</v>
      </c>
      <c r="BM66">
        <v>9.7356265072702808</v>
      </c>
      <c r="BN66">
        <v>9.8650624382496801</v>
      </c>
      <c r="BO66">
        <v>9.9985490834261892</v>
      </c>
      <c r="BP66">
        <v>10.1355587881517</v>
      </c>
      <c r="BQ66">
        <v>10.275744610339499</v>
      </c>
      <c r="BR66">
        <v>10.4188864408105</v>
      </c>
      <c r="BS66">
        <v>10.564811406925299</v>
      </c>
      <c r="BT66">
        <v>10.713320640560401</v>
      </c>
      <c r="BU66">
        <v>10.8641834356317</v>
      </c>
      <c r="BV66">
        <v>11.017182724908301</v>
      </c>
      <c r="BW66">
        <v>11.172110160442401</v>
      </c>
      <c r="BX66">
        <v>11.328731957457901</v>
      </c>
      <c r="BY66">
        <v>11.486763204111201</v>
      </c>
      <c r="BZ66">
        <v>11.645862028157399</v>
      </c>
      <c r="CA66">
        <v>11.8056501053826</v>
      </c>
      <c r="CB66">
        <v>11.9657382430524</v>
      </c>
      <c r="CC66">
        <v>12.1257294555305</v>
      </c>
      <c r="CD66">
        <v>12.2852393014577</v>
      </c>
      <c r="CE66">
        <v>12.443970787947199</v>
      </c>
    </row>
    <row r="67" spans="1:83" x14ac:dyDescent="0.25">
      <c r="A67" t="s">
        <v>21</v>
      </c>
      <c r="B67" t="s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4.5232064257250304</v>
      </c>
      <c r="BA67">
        <v>4.44235362052844</v>
      </c>
      <c r="BB67">
        <v>4.4173115438561599</v>
      </c>
      <c r="BC67">
        <v>4.4156078025890304</v>
      </c>
      <c r="BD67">
        <v>4.4310556174377904</v>
      </c>
      <c r="BE67">
        <v>4.4598910468193802</v>
      </c>
      <c r="BF67">
        <v>4.4990770220343901</v>
      </c>
      <c r="BG67">
        <v>4.5462065066220703</v>
      </c>
      <c r="BH67">
        <v>4.5994156039829903</v>
      </c>
      <c r="BI67">
        <v>4.6572751004796604</v>
      </c>
      <c r="BJ67">
        <v>4.7187081285680801</v>
      </c>
      <c r="BK67">
        <v>4.7829164819397496</v>
      </c>
      <c r="BL67">
        <v>4.8493176455954501</v>
      </c>
      <c r="BM67">
        <v>4.9174939852059198</v>
      </c>
      <c r="BN67">
        <v>4.9871557396292996</v>
      </c>
      <c r="BO67">
        <v>5.0580947475547298</v>
      </c>
      <c r="BP67">
        <v>5.1301699500098303</v>
      </c>
      <c r="BQ67">
        <v>5.2033147178316996</v>
      </c>
      <c r="BR67">
        <v>5.2775129356261203</v>
      </c>
      <c r="BS67">
        <v>5.3527584957483301</v>
      </c>
      <c r="BT67">
        <v>5.4290164239025698</v>
      </c>
      <c r="BU67">
        <v>5.5062223443644198</v>
      </c>
      <c r="BV67">
        <v>5.5843108979129799</v>
      </c>
      <c r="BW67">
        <v>5.6632170372680699</v>
      </c>
      <c r="BX67">
        <v>5.7428597517302098</v>
      </c>
      <c r="BY67">
        <v>5.82312759253709</v>
      </c>
      <c r="BZ67">
        <v>5.90387443759899</v>
      </c>
      <c r="CA67">
        <v>5.9849296985309</v>
      </c>
      <c r="CB67">
        <v>6.0661128738135499</v>
      </c>
      <c r="CC67">
        <v>6.1472340898280997</v>
      </c>
      <c r="CD67">
        <v>6.22810479455348</v>
      </c>
      <c r="CE67">
        <v>6.3085829879714304</v>
      </c>
    </row>
    <row r="68" spans="1:83" x14ac:dyDescent="0.25">
      <c r="A68" t="s">
        <v>21</v>
      </c>
      <c r="B68" t="s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0.48889829879944902</v>
      </c>
      <c r="BA68">
        <v>0.48627110674115398</v>
      </c>
      <c r="BB68">
        <v>0.48857808364859001</v>
      </c>
      <c r="BC68">
        <v>0.49121809393954402</v>
      </c>
      <c r="BD68">
        <v>0.49367125505611298</v>
      </c>
      <c r="BE68">
        <v>0.49586764798873001</v>
      </c>
      <c r="BF68">
        <v>0.49779633150375602</v>
      </c>
      <c r="BG68">
        <v>0.499463220344318</v>
      </c>
      <c r="BH68">
        <v>0.50088380811900302</v>
      </c>
      <c r="BI68">
        <v>0.50207933504748004</v>
      </c>
      <c r="BJ68">
        <v>0.50307412660714601</v>
      </c>
      <c r="BK68">
        <v>0.50389347098077897</v>
      </c>
      <c r="BL68">
        <v>0.50456206478355203</v>
      </c>
      <c r="BM68">
        <v>0.50510298248743202</v>
      </c>
      <c r="BN68">
        <v>0.50553716926237302</v>
      </c>
      <c r="BO68">
        <v>0.50588287414012201</v>
      </c>
      <c r="BP68">
        <v>0.50615561087829697</v>
      </c>
      <c r="BQ68">
        <v>0.50636862973376096</v>
      </c>
      <c r="BR68">
        <v>0.50653330042587197</v>
      </c>
      <c r="BS68">
        <v>0.50665916215405205</v>
      </c>
      <c r="BT68">
        <v>0.50675384468083995</v>
      </c>
      <c r="BU68">
        <v>0.50682339606908899</v>
      </c>
      <c r="BV68">
        <v>0.50687285827506801</v>
      </c>
      <c r="BW68">
        <v>0.50690665916632904</v>
      </c>
      <c r="BX68">
        <v>0.50692873423927798</v>
      </c>
      <c r="BY68">
        <v>0.50694242486455698</v>
      </c>
      <c r="BZ68">
        <v>0.50695040206766795</v>
      </c>
      <c r="CA68">
        <v>0.50695469077151301</v>
      </c>
      <c r="CB68">
        <v>0.50695684216021197</v>
      </c>
      <c r="CC68">
        <v>0.50695787930715897</v>
      </c>
      <c r="CD68">
        <v>0.506958362122785</v>
      </c>
      <c r="CE68">
        <v>0.50695900010322203</v>
      </c>
    </row>
    <row r="69" spans="1:83" x14ac:dyDescent="0.25">
      <c r="A69" t="s">
        <v>21</v>
      </c>
      <c r="B69" t="s">
        <v>18</v>
      </c>
      <c r="C69">
        <v>291690.445202492</v>
      </c>
      <c r="D69">
        <v>299686.45313136902</v>
      </c>
      <c r="E69">
        <v>307841.16907990299</v>
      </c>
      <c r="F69">
        <v>316214.17275773903</v>
      </c>
      <c r="G69">
        <v>324868.12558364199</v>
      </c>
      <c r="H69">
        <v>333835.38550336601</v>
      </c>
      <c r="I69">
        <v>343133.41553525598</v>
      </c>
      <c r="J69">
        <v>352780.70593402901</v>
      </c>
      <c r="K69">
        <v>362812.69635455997</v>
      </c>
      <c r="L69">
        <v>373316.70188856998</v>
      </c>
      <c r="M69">
        <v>384390.30999151099</v>
      </c>
      <c r="N69">
        <v>396149.08475536702</v>
      </c>
      <c r="O69">
        <v>408442.536051467</v>
      </c>
      <c r="P69">
        <v>421194.13477000699</v>
      </c>
      <c r="Q69">
        <v>434164.53483603499</v>
      </c>
      <c r="R69">
        <v>446842.68615389301</v>
      </c>
      <c r="S69">
        <v>460611.762500073</v>
      </c>
      <c r="T69">
        <v>474828.71390496299</v>
      </c>
      <c r="U69">
        <v>489527.43916887598</v>
      </c>
      <c r="V69">
        <v>504752.10945586098</v>
      </c>
      <c r="W69">
        <v>520531.48738436599</v>
      </c>
      <c r="X69">
        <v>536849.65079060604</v>
      </c>
      <c r="Y69">
        <v>553678.35067432001</v>
      </c>
      <c r="Z69">
        <v>570982.66099881905</v>
      </c>
      <c r="AA69">
        <v>588709.67909088405</v>
      </c>
      <c r="AB69">
        <v>606795.716295377</v>
      </c>
      <c r="AC69">
        <v>625190.951648199</v>
      </c>
      <c r="AD69">
        <v>643859.43187628896</v>
      </c>
      <c r="AE69">
        <v>662680.45670579595</v>
      </c>
      <c r="AF69">
        <v>681467.06911680195</v>
      </c>
      <c r="AG69">
        <v>700039.50274399796</v>
      </c>
      <c r="AH69">
        <v>718372.07667805604</v>
      </c>
      <c r="AI69">
        <v>736498.68971929001</v>
      </c>
      <c r="AJ69">
        <v>754622.73466959095</v>
      </c>
      <c r="AK69">
        <v>772976.88056748605</v>
      </c>
      <c r="AL69">
        <v>791665.90552303905</v>
      </c>
      <c r="AM69">
        <v>810749.90286408202</v>
      </c>
      <c r="AN69">
        <v>830376.79462835402</v>
      </c>
      <c r="AO69">
        <v>850644.68188949302</v>
      </c>
      <c r="AP69">
        <v>871558.70082936704</v>
      </c>
      <c r="AQ69">
        <v>893129.12381170597</v>
      </c>
      <c r="AR69">
        <v>915371.35938210797</v>
      </c>
      <c r="AS69">
        <v>938290.03010425298</v>
      </c>
      <c r="AT69">
        <v>961834.28777766798</v>
      </c>
      <c r="AU69">
        <v>985859.29207373399</v>
      </c>
      <c r="AV69">
        <v>1010181.68129984</v>
      </c>
      <c r="AW69">
        <v>1034647.37</v>
      </c>
      <c r="AX69">
        <v>1059165.9613733799</v>
      </c>
      <c r="AY69">
        <v>1083760.5682383799</v>
      </c>
      <c r="AZ69">
        <v>1108617.1203785399</v>
      </c>
      <c r="BA69">
        <v>1134155.7574704899</v>
      </c>
      <c r="BB69">
        <v>1159109.38344792</v>
      </c>
      <c r="BC69">
        <v>1183976.20795181</v>
      </c>
      <c r="BD69">
        <v>1208678.6746359901</v>
      </c>
      <c r="BE69">
        <v>1233142.30886341</v>
      </c>
      <c r="BF69">
        <v>1257304.4492152999</v>
      </c>
      <c r="BG69">
        <v>1281154.3097097301</v>
      </c>
      <c r="BH69">
        <v>1304691.3767285401</v>
      </c>
      <c r="BI69">
        <v>1327956.22610845</v>
      </c>
      <c r="BJ69">
        <v>1351010.4920318499</v>
      </c>
      <c r="BK69">
        <v>1373907.59079016</v>
      </c>
      <c r="BL69">
        <v>1396703.50676571</v>
      </c>
      <c r="BM69">
        <v>1419446.5200680399</v>
      </c>
      <c r="BN69">
        <v>1442177.20653389</v>
      </c>
      <c r="BO69">
        <v>1464962.3365275201</v>
      </c>
      <c r="BP69">
        <v>1487910.2834862999</v>
      </c>
      <c r="BQ69">
        <v>1511042.10575588</v>
      </c>
      <c r="BR69">
        <v>1534303.87342667</v>
      </c>
      <c r="BS69">
        <v>1557575.3998430099</v>
      </c>
      <c r="BT69">
        <v>1580766.80182223</v>
      </c>
      <c r="BU69">
        <v>1603860.61634601</v>
      </c>
      <c r="BV69">
        <v>1626792.641141</v>
      </c>
      <c r="BW69">
        <v>1649450.3938243601</v>
      </c>
      <c r="BX69">
        <v>1671707.5243221701</v>
      </c>
      <c r="BY69">
        <v>1693444.8732151501</v>
      </c>
      <c r="BZ69">
        <v>1714589.50672081</v>
      </c>
      <c r="CA69">
        <v>1735092.63111141</v>
      </c>
      <c r="CB69">
        <v>1754931.13356855</v>
      </c>
      <c r="CC69">
        <v>1774112.7183650499</v>
      </c>
      <c r="CD69">
        <v>1792726.7550653601</v>
      </c>
      <c r="CE69">
        <v>1810854.9089611501</v>
      </c>
    </row>
    <row r="70" spans="1:83" x14ac:dyDescent="0.25">
      <c r="A70" t="s">
        <v>22</v>
      </c>
      <c r="B70" t="s">
        <v>2</v>
      </c>
      <c r="C70">
        <v>1699.7607292043001</v>
      </c>
      <c r="D70">
        <v>1942.7075247907401</v>
      </c>
      <c r="E70">
        <v>2008.97190487031</v>
      </c>
      <c r="F70">
        <v>2150.0428225955002</v>
      </c>
      <c r="G70">
        <v>2302.1952117208498</v>
      </c>
      <c r="H70">
        <v>2462.87144126163</v>
      </c>
      <c r="I70">
        <v>2628.5528069218499</v>
      </c>
      <c r="J70">
        <v>2795.8313612423699</v>
      </c>
      <c r="K70">
        <v>2962.0738689883401</v>
      </c>
      <c r="L70">
        <v>3125.6034490511101</v>
      </c>
      <c r="M70">
        <v>3285.5170686952501</v>
      </c>
      <c r="N70">
        <v>3441.4767023751201</v>
      </c>
      <c r="O70">
        <v>3593.2872937375801</v>
      </c>
      <c r="P70">
        <v>3740.76722404154</v>
      </c>
      <c r="Q70">
        <v>3883.69133511683</v>
      </c>
      <c r="R70">
        <v>4021.5286238875201</v>
      </c>
      <c r="S70">
        <v>4153.9592262264896</v>
      </c>
      <c r="T70">
        <v>4282.6436983875501</v>
      </c>
      <c r="U70">
        <v>4408.25861342197</v>
      </c>
      <c r="V70">
        <v>4531.9182687415296</v>
      </c>
      <c r="W70">
        <v>4654.8377983487298</v>
      </c>
      <c r="X70">
        <v>4777.5311638129297</v>
      </c>
      <c r="Y70">
        <v>4900.0779100842701</v>
      </c>
      <c r="Z70">
        <v>5022.6746781948796</v>
      </c>
      <c r="AA70">
        <v>5145.2312528791299</v>
      </c>
      <c r="AB70">
        <v>5264.3656421531095</v>
      </c>
      <c r="AC70">
        <v>5373.78752502317</v>
      </c>
      <c r="AD70">
        <v>5465.4757813961796</v>
      </c>
      <c r="AE70">
        <v>5527.0880528521702</v>
      </c>
      <c r="AF70">
        <v>5537.1903606959004</v>
      </c>
      <c r="AG70">
        <v>5476.9815193902796</v>
      </c>
      <c r="AH70">
        <v>5357.5172138436601</v>
      </c>
      <c r="AI70">
        <v>5192.27819265383</v>
      </c>
      <c r="AJ70">
        <v>5001.6916282276597</v>
      </c>
      <c r="AK70">
        <v>4806.0220492204598</v>
      </c>
      <c r="AL70">
        <v>4620.1836180485998</v>
      </c>
      <c r="AM70">
        <v>4449.1717465419997</v>
      </c>
      <c r="AN70">
        <v>4289.6956990664403</v>
      </c>
      <c r="AO70">
        <v>4145.6525789075804</v>
      </c>
      <c r="AP70">
        <v>4019.5116811436301</v>
      </c>
      <c r="AQ70">
        <v>3912.3656148884802</v>
      </c>
      <c r="AR70">
        <v>3824.04168206449</v>
      </c>
      <c r="AS70">
        <v>3756.9751877573999</v>
      </c>
      <c r="AT70">
        <v>3713.74798512502</v>
      </c>
      <c r="AU70">
        <v>3684.0038641196602</v>
      </c>
      <c r="AV70">
        <v>3668.9138046094599</v>
      </c>
      <c r="AW70">
        <v>3671.1580164378802</v>
      </c>
      <c r="AX70">
        <v>3684.20509059093</v>
      </c>
      <c r="AY70">
        <v>3714.0544200235599</v>
      </c>
      <c r="AZ70">
        <v>3678.70475815495</v>
      </c>
      <c r="BA70">
        <v>3592.7061553797198</v>
      </c>
      <c r="BB70">
        <v>3531.5853060398799</v>
      </c>
      <c r="BC70">
        <v>3487.6498594761001</v>
      </c>
      <c r="BD70">
        <v>3457.69198776042</v>
      </c>
      <c r="BE70">
        <v>3439.3684555443101</v>
      </c>
      <c r="BF70">
        <v>3430.8070407608802</v>
      </c>
      <c r="BG70">
        <v>3430.4917552340999</v>
      </c>
      <c r="BH70">
        <v>3437.1958336918001</v>
      </c>
      <c r="BI70">
        <v>3449.91606274579</v>
      </c>
      <c r="BJ70">
        <v>3467.8269143167099</v>
      </c>
      <c r="BK70">
        <v>3490.2483400781798</v>
      </c>
      <c r="BL70">
        <v>3516.6143481119798</v>
      </c>
      <c r="BM70">
        <v>3546.4538274286401</v>
      </c>
      <c r="BN70">
        <v>3579.3707690816</v>
      </c>
      <c r="BO70">
        <v>3615.0357037833801</v>
      </c>
      <c r="BP70">
        <v>3653.1739470979601</v>
      </c>
      <c r="BQ70">
        <v>3693.56517903433</v>
      </c>
      <c r="BR70">
        <v>3736.0212754123399</v>
      </c>
      <c r="BS70">
        <v>3780.3791951281601</v>
      </c>
      <c r="BT70">
        <v>3826.4876607360602</v>
      </c>
      <c r="BU70">
        <v>3874.20301535611</v>
      </c>
      <c r="BV70">
        <v>3923.3982626060601</v>
      </c>
      <c r="BW70">
        <v>3973.95071258913</v>
      </c>
      <c r="BX70">
        <v>4025.7354918133501</v>
      </c>
      <c r="BY70">
        <v>4078.6264454673501</v>
      </c>
      <c r="BZ70">
        <v>4132.4945493279301</v>
      </c>
      <c r="CA70">
        <v>4187.2141829007296</v>
      </c>
      <c r="CB70">
        <v>4242.6603200706904</v>
      </c>
      <c r="CC70">
        <v>4298.7141425824702</v>
      </c>
      <c r="CD70">
        <v>4355.2586185598402</v>
      </c>
      <c r="CE70">
        <v>4412.1820159628496</v>
      </c>
    </row>
    <row r="71" spans="1:83" x14ac:dyDescent="0.25">
      <c r="A71" t="s">
        <v>22</v>
      </c>
      <c r="B71" t="s">
        <v>3</v>
      </c>
      <c r="C71" s="95">
        <v>1.0085224789671599E-2</v>
      </c>
      <c r="D71" s="95">
        <v>1.1321954441733201E-2</v>
      </c>
      <c r="E71" s="95">
        <v>1.17908011563019E-2</v>
      </c>
      <c r="F71" s="95">
        <v>1.23057884035417E-2</v>
      </c>
      <c r="G71" s="95">
        <v>1.28391536959269E-2</v>
      </c>
      <c r="H71" s="95">
        <v>1.33709504393387E-2</v>
      </c>
      <c r="I71" s="95">
        <v>1.3881816630359801E-2</v>
      </c>
      <c r="J71" s="95">
        <v>1.43564610508531E-2</v>
      </c>
      <c r="K71" s="95">
        <v>1.47844119746415E-2</v>
      </c>
      <c r="L71" s="95">
        <v>1.5158038236325199E-2</v>
      </c>
      <c r="M71" s="95">
        <v>1.5472963696032601E-2</v>
      </c>
      <c r="N71" s="95">
        <v>1.5726824864100201E-2</v>
      </c>
      <c r="O71" s="95">
        <v>1.5928618498559099E-2</v>
      </c>
      <c r="P71" s="95">
        <v>1.6084174951473299E-2</v>
      </c>
      <c r="Q71" s="95">
        <v>1.6204699472539202E-2</v>
      </c>
      <c r="R71" s="95">
        <v>1.6308784608079201E-2</v>
      </c>
      <c r="S71" s="95">
        <v>1.63486131459997E-2</v>
      </c>
      <c r="T71" s="95">
        <v>1.6356125474669501E-2</v>
      </c>
      <c r="U71" s="95">
        <v>1.6336093349931701E-2</v>
      </c>
      <c r="V71" s="95">
        <v>1.6293365706333801E-2</v>
      </c>
      <c r="W71" s="95">
        <v>1.62326032856073E-2</v>
      </c>
      <c r="X71" s="95">
        <v>1.61565749700164E-2</v>
      </c>
      <c r="Y71" s="95">
        <v>1.60684030227469E-2</v>
      </c>
      <c r="Z71" s="95">
        <v>1.5971458527976299E-2</v>
      </c>
      <c r="AA71" s="95">
        <v>1.5865651029715599E-2</v>
      </c>
      <c r="AB71" s="95">
        <v>1.5738145906324701E-2</v>
      </c>
      <c r="AC71" s="95">
        <v>1.5573488953400201E-2</v>
      </c>
      <c r="AD71" s="95">
        <v>1.53503603364364E-2</v>
      </c>
      <c r="AE71" s="95">
        <v>1.50355613914691E-2</v>
      </c>
      <c r="AF71" s="95">
        <v>1.45522576162913E-2</v>
      </c>
      <c r="AG71" s="95">
        <v>1.39170881321466E-2</v>
      </c>
      <c r="AH71" s="95">
        <v>1.3171413135730701E-2</v>
      </c>
      <c r="AI71" s="95">
        <v>1.23696559283035E-2</v>
      </c>
      <c r="AJ71" s="95">
        <v>1.1568166542294899E-2</v>
      </c>
      <c r="AK71" s="95">
        <v>1.08094229379614E-2</v>
      </c>
      <c r="AL71" s="95">
        <v>1.0117482195783799E-2</v>
      </c>
      <c r="AM71" s="95">
        <v>9.4769118090159993E-3</v>
      </c>
      <c r="AN71" s="95">
        <v>8.8859118919554208E-3</v>
      </c>
      <c r="AO71" s="95">
        <v>8.3492552121405793E-3</v>
      </c>
      <c r="AP71" s="95">
        <v>7.8692973696213898E-3</v>
      </c>
      <c r="AQ71" s="95">
        <v>7.4447286957724E-3</v>
      </c>
      <c r="AR71" s="95">
        <v>7.0718075726074999E-3</v>
      </c>
      <c r="AS71" s="95">
        <v>6.7634757406270802E-3</v>
      </c>
      <c r="AT71" s="95">
        <v>6.5000175163053599E-3</v>
      </c>
      <c r="AU71" s="95">
        <v>6.2690395186202298E-3</v>
      </c>
      <c r="AV71" s="95">
        <v>6.0828419856900897E-3</v>
      </c>
      <c r="AW71" s="95">
        <v>5.9252644835214897E-3</v>
      </c>
      <c r="AX71" s="95">
        <v>5.8009499676959803E-3</v>
      </c>
      <c r="AY71" s="95">
        <v>5.7098822666106202E-3</v>
      </c>
      <c r="AZ71" s="95">
        <v>5.4088949221832196E-3</v>
      </c>
      <c r="BA71" s="95">
        <v>5.1634963298297096E-3</v>
      </c>
      <c r="BB71" s="95">
        <v>4.9628995963060304E-3</v>
      </c>
      <c r="BC71" s="95">
        <v>4.7953218105329896E-3</v>
      </c>
      <c r="BD71" s="95">
        <v>4.6547782022160504E-3</v>
      </c>
      <c r="BE71" s="95">
        <v>4.5366288852096703E-3</v>
      </c>
      <c r="BF71" s="95">
        <v>4.4371694893067196E-3</v>
      </c>
      <c r="BG71" s="95">
        <v>4.35328683168124E-3</v>
      </c>
      <c r="BH71" s="95">
        <v>4.2824631306807E-3</v>
      </c>
      <c r="BI71" s="95">
        <v>4.2225422001925797E-3</v>
      </c>
      <c r="BJ71" s="95">
        <v>4.1717013905288002E-3</v>
      </c>
      <c r="BK71" s="95">
        <v>4.1284646117825102E-3</v>
      </c>
      <c r="BL71" s="95">
        <v>4.0915987134169099E-3</v>
      </c>
      <c r="BM71" s="95">
        <v>4.0600943849258301E-3</v>
      </c>
      <c r="BN71" s="95">
        <v>4.0331225216842003E-3</v>
      </c>
      <c r="BO71" s="95">
        <v>4.0099138906211102E-3</v>
      </c>
      <c r="BP71" s="95">
        <v>3.9897019320533902E-3</v>
      </c>
      <c r="BQ71" s="95">
        <v>3.9720555907100099E-3</v>
      </c>
      <c r="BR71" s="95">
        <v>3.95679890106726E-3</v>
      </c>
      <c r="BS71" s="95">
        <v>3.9439570556026897E-3</v>
      </c>
      <c r="BT71" s="95">
        <v>3.93349007329269E-3</v>
      </c>
      <c r="BU71" s="95">
        <v>3.9251919514732298E-3</v>
      </c>
      <c r="BV71" s="95">
        <v>3.9189941273359797E-3</v>
      </c>
      <c r="BW71" s="95">
        <v>3.9149514023590903E-3</v>
      </c>
      <c r="BX71" s="95">
        <v>3.9131479224183696E-3</v>
      </c>
      <c r="BY71" s="95">
        <v>3.9136477790349096E-3</v>
      </c>
      <c r="BZ71" s="95">
        <v>3.9164085774828798E-3</v>
      </c>
      <c r="CA71" s="95">
        <v>3.9213423555085596E-3</v>
      </c>
      <c r="CB71" s="95">
        <v>3.9283142073899303E-3</v>
      </c>
      <c r="CC71" s="95">
        <v>3.93713695472242E-3</v>
      </c>
      <c r="CD71" s="95">
        <v>3.9474599995066298E-3</v>
      </c>
      <c r="CE71" s="95">
        <v>3.9589693591195498E-3</v>
      </c>
    </row>
    <row r="72" spans="1:83" x14ac:dyDescent="0.25">
      <c r="A72" t="s">
        <v>22</v>
      </c>
      <c r="B72" t="s">
        <v>4</v>
      </c>
      <c r="C72">
        <v>4.2359440759706197E-3</v>
      </c>
      <c r="D72">
        <v>4.7305423453335698E-3</v>
      </c>
      <c r="E72">
        <v>4.9042107778663304E-3</v>
      </c>
      <c r="F72">
        <v>5.1075151371404396E-3</v>
      </c>
      <c r="G72">
        <v>5.3227394000741604E-3</v>
      </c>
      <c r="H72">
        <v>5.5409099745368697E-3</v>
      </c>
      <c r="I72">
        <v>5.75334659057613E-3</v>
      </c>
      <c r="J72">
        <v>5.9524956587417299E-3</v>
      </c>
      <c r="K72">
        <v>6.1328029208185903E-3</v>
      </c>
      <c r="L72">
        <v>6.2902970503754402E-3</v>
      </c>
      <c r="M72">
        <v>6.4227784443527704E-3</v>
      </c>
      <c r="N72">
        <v>6.5291711876851299E-3</v>
      </c>
      <c r="O72">
        <v>6.6132055387380104E-3</v>
      </c>
      <c r="P72">
        <v>6.6774057618613899E-3</v>
      </c>
      <c r="Q72">
        <v>6.72654621901348E-3</v>
      </c>
      <c r="R72">
        <v>6.76850701589762E-3</v>
      </c>
      <c r="S72">
        <v>6.7837293394791796E-3</v>
      </c>
      <c r="T72">
        <v>6.7853940869865301E-3</v>
      </c>
      <c r="U72">
        <v>6.7755018821823998E-3</v>
      </c>
      <c r="V72">
        <v>6.7561273239890298E-3</v>
      </c>
      <c r="W72">
        <v>6.72944373970321E-3</v>
      </c>
      <c r="X72">
        <v>6.6971261023749404E-3</v>
      </c>
      <c r="Y72">
        <v>6.6603459943858998E-3</v>
      </c>
      <c r="Z72">
        <v>6.62030547234375E-3</v>
      </c>
      <c r="AA72">
        <v>6.5775907629633196E-3</v>
      </c>
      <c r="AB72">
        <v>6.5291006056191004E-3</v>
      </c>
      <c r="AC72">
        <v>6.46890895404445E-3</v>
      </c>
      <c r="AD72">
        <v>6.3893185043938303E-3</v>
      </c>
      <c r="AE72">
        <v>6.2794166997417796E-3</v>
      </c>
      <c r="AF72">
        <v>6.0968683554563302E-3</v>
      </c>
      <c r="AG72">
        <v>5.8727189767578802E-3</v>
      </c>
      <c r="AH72">
        <v>5.6016571112274703E-3</v>
      </c>
      <c r="AI72">
        <v>5.2984098012763704E-3</v>
      </c>
      <c r="AJ72">
        <v>4.9834457771564698E-3</v>
      </c>
      <c r="AK72">
        <v>4.6757360546746301E-3</v>
      </c>
      <c r="AL72">
        <v>4.3888130310270604E-3</v>
      </c>
      <c r="AM72">
        <v>4.1104219328499799E-3</v>
      </c>
      <c r="AN72">
        <v>3.8526854977421099E-3</v>
      </c>
      <c r="AO72">
        <v>3.6186490442407199E-3</v>
      </c>
      <c r="AP72">
        <v>3.4092551626755899E-3</v>
      </c>
      <c r="AQ72">
        <v>3.2239408173757901E-3</v>
      </c>
      <c r="AR72">
        <v>3.0610597178502498E-3</v>
      </c>
      <c r="AS72">
        <v>2.93213194483426E-3</v>
      </c>
      <c r="AT72">
        <v>2.8157613792831101E-3</v>
      </c>
      <c r="AU72">
        <v>2.7134668546811699E-3</v>
      </c>
      <c r="AV72">
        <v>2.6359428111939701E-3</v>
      </c>
      <c r="AW72">
        <v>2.5648502800327201E-3</v>
      </c>
      <c r="AX72">
        <v>2.5132717115068401E-3</v>
      </c>
      <c r="AY72">
        <v>2.4755867511802401E-3</v>
      </c>
      <c r="AZ72">
        <v>2.3400228526950602E-3</v>
      </c>
      <c r="BA72">
        <v>2.2353001681339299E-3</v>
      </c>
      <c r="BB72">
        <v>2.1493652198015202E-3</v>
      </c>
      <c r="BC72">
        <v>2.0773120682122401E-3</v>
      </c>
      <c r="BD72">
        <v>2.01667287776353E-3</v>
      </c>
      <c r="BE72">
        <v>1.9655321670392898E-3</v>
      </c>
      <c r="BF72">
        <v>1.92235395872444E-3</v>
      </c>
      <c r="BG72">
        <v>1.88583879188756E-3</v>
      </c>
      <c r="BH72">
        <v>1.8549310911626499E-3</v>
      </c>
      <c r="BI72">
        <v>1.8287215784453699E-3</v>
      </c>
      <c r="BJ72">
        <v>1.80643774557393E-3</v>
      </c>
      <c r="BK72">
        <v>1.7874516499336601E-3</v>
      </c>
      <c r="BL72">
        <v>1.77123649462407E-3</v>
      </c>
      <c r="BM72">
        <v>1.75735954506103E-3</v>
      </c>
      <c r="BN72">
        <v>1.7454639981150501E-3</v>
      </c>
      <c r="BO72">
        <v>1.7352177069973999E-3</v>
      </c>
      <c r="BP72">
        <v>1.7262887429172001E-3</v>
      </c>
      <c r="BQ72">
        <v>1.71848982610803E-3</v>
      </c>
      <c r="BR72">
        <v>1.7117436313875899E-3</v>
      </c>
      <c r="BS72">
        <v>1.7060597961922701E-3</v>
      </c>
      <c r="BT72">
        <v>1.70141979914704E-3</v>
      </c>
      <c r="BU72">
        <v>1.6977332303667501E-3</v>
      </c>
      <c r="BV72">
        <v>1.6949691640692501E-3</v>
      </c>
      <c r="BW72">
        <v>1.69315004001101E-3</v>
      </c>
      <c r="BX72">
        <v>1.6923110405674599E-3</v>
      </c>
      <c r="BY72">
        <v>1.6924788574024701E-3</v>
      </c>
      <c r="BZ72">
        <v>1.6936343083460499E-3</v>
      </c>
      <c r="CA72">
        <v>1.69573872112528E-3</v>
      </c>
      <c r="CB72">
        <v>1.6987332174191799E-3</v>
      </c>
      <c r="CC72">
        <v>1.7025364871484901E-3</v>
      </c>
      <c r="CD72">
        <v>1.7069965250227301E-3</v>
      </c>
      <c r="CE72">
        <v>1.7119768608471499E-3</v>
      </c>
    </row>
    <row r="73" spans="1:83" x14ac:dyDescent="0.25">
      <c r="A73" t="s">
        <v>22</v>
      </c>
      <c r="B73" t="s">
        <v>5</v>
      </c>
      <c r="C73">
        <v>8.2600909481427107E-2</v>
      </c>
      <c r="D73">
        <v>8.0983256790842104E-2</v>
      </c>
      <c r="E73">
        <v>7.9991853778660901E-2</v>
      </c>
      <c r="F73">
        <v>7.9434540995128103E-2</v>
      </c>
      <c r="G73">
        <v>7.9283379376327096E-2</v>
      </c>
      <c r="H73">
        <v>7.9500473012505096E-2</v>
      </c>
      <c r="I73">
        <v>8.00401262148384E-2</v>
      </c>
      <c r="J73">
        <v>8.0847394430339906E-2</v>
      </c>
      <c r="K73">
        <v>8.1858993762131099E-2</v>
      </c>
      <c r="L73">
        <v>8.3000637160878604E-2</v>
      </c>
      <c r="M73">
        <v>8.42006554987689E-2</v>
      </c>
      <c r="N73">
        <v>8.5390757243965595E-2</v>
      </c>
      <c r="O73">
        <v>8.6567579587485205E-2</v>
      </c>
      <c r="P73">
        <v>8.7716492459560799E-2</v>
      </c>
      <c r="Q73">
        <v>8.8860694830803597E-2</v>
      </c>
      <c r="R73">
        <v>9.0079154098349407E-2</v>
      </c>
      <c r="S73">
        <v>9.1071023150917196E-2</v>
      </c>
      <c r="T73">
        <v>9.1956927523964602E-2</v>
      </c>
      <c r="U73">
        <v>9.27246422248518E-2</v>
      </c>
      <c r="V73">
        <v>9.3365490626463807E-2</v>
      </c>
      <c r="W73">
        <v>9.3878716177264801E-2</v>
      </c>
      <c r="X73">
        <v>9.4274527706999706E-2</v>
      </c>
      <c r="Y73">
        <v>9.45655607655604E-2</v>
      </c>
      <c r="Z73">
        <v>9.4765259687232206E-2</v>
      </c>
      <c r="AA73">
        <v>9.48891726740963E-2</v>
      </c>
      <c r="AB73">
        <v>9.4949161630983797E-2</v>
      </c>
      <c r="AC73">
        <v>9.4944069590235006E-2</v>
      </c>
      <c r="AD73">
        <v>9.4858831400918303E-2</v>
      </c>
      <c r="AE73">
        <v>9.4675836801056998E-2</v>
      </c>
      <c r="AF73">
        <v>9.3554002963552998E-2</v>
      </c>
      <c r="AG73">
        <v>9.2320903718679306E-2</v>
      </c>
      <c r="AH73">
        <v>9.0905891623530993E-2</v>
      </c>
      <c r="AI73">
        <v>8.9251321834767194E-2</v>
      </c>
      <c r="AJ73">
        <v>8.7318925762218405E-2</v>
      </c>
      <c r="AK73">
        <v>8.5109598672193199E-2</v>
      </c>
      <c r="AL73">
        <v>8.2668803997064097E-2</v>
      </c>
      <c r="AM73">
        <v>7.9368193957504898E-2</v>
      </c>
      <c r="AN73">
        <v>7.5385569971143901E-2</v>
      </c>
      <c r="AO73">
        <v>7.0909213516722802E-2</v>
      </c>
      <c r="AP73">
        <v>6.6125714868198696E-2</v>
      </c>
      <c r="AQ73">
        <v>6.12018168598411E-2</v>
      </c>
      <c r="AR73">
        <v>5.6279800686773303E-2</v>
      </c>
      <c r="AS73">
        <v>5.1924247473394101E-2</v>
      </c>
      <c r="AT73">
        <v>4.7679120828841397E-2</v>
      </c>
      <c r="AU73">
        <v>4.3624383378885502E-2</v>
      </c>
      <c r="AV73">
        <v>4.0164040767324702E-2</v>
      </c>
      <c r="AW73">
        <v>3.6908591833629698E-2</v>
      </c>
      <c r="AX73">
        <v>3.4177504925094498E-2</v>
      </c>
      <c r="AY73">
        <v>3.18952293638863E-2</v>
      </c>
      <c r="AZ73">
        <v>2.8328042166509599E-2</v>
      </c>
      <c r="BA73">
        <v>2.5486961719014101E-2</v>
      </c>
      <c r="BB73">
        <v>2.3164920943594701E-2</v>
      </c>
      <c r="BC73">
        <v>2.1248987824490698E-2</v>
      </c>
      <c r="BD73">
        <v>1.9665927815616099E-2</v>
      </c>
      <c r="BE73">
        <v>1.8356553992852801E-2</v>
      </c>
      <c r="BF73">
        <v>1.7272511879046298E-2</v>
      </c>
      <c r="BG73">
        <v>1.6373760885495699E-2</v>
      </c>
      <c r="BH73">
        <v>1.5627622631004399E-2</v>
      </c>
      <c r="BI73">
        <v>1.50070454535542E-2</v>
      </c>
      <c r="BJ73">
        <v>1.4489773523864E-2</v>
      </c>
      <c r="BK73">
        <v>1.4057726062699E-2</v>
      </c>
      <c r="BL73">
        <v>1.3696079053320501E-2</v>
      </c>
      <c r="BM73">
        <v>1.3392737516534199E-2</v>
      </c>
      <c r="BN73">
        <v>1.31378159000675E-2</v>
      </c>
      <c r="BO73">
        <v>1.2922928015651701E-2</v>
      </c>
      <c r="BP73">
        <v>1.27407693161625E-2</v>
      </c>
      <c r="BQ73">
        <v>1.2585978720867299E-2</v>
      </c>
      <c r="BR73">
        <v>1.2454720014017401E-2</v>
      </c>
      <c r="BS73">
        <v>1.2344373109107999E-2</v>
      </c>
      <c r="BT73">
        <v>1.2252599678946499E-2</v>
      </c>
      <c r="BU73">
        <v>1.2176950376719901E-2</v>
      </c>
      <c r="BV73">
        <v>1.21157263036145E-2</v>
      </c>
      <c r="BW73">
        <v>1.2067883019982101E-2</v>
      </c>
      <c r="BX73">
        <v>1.20326946739105E-2</v>
      </c>
      <c r="BY73">
        <v>1.2009556578929E-2</v>
      </c>
      <c r="BZ73">
        <v>1.1997685592358601E-2</v>
      </c>
      <c r="CA73">
        <v>1.1996271866196E-2</v>
      </c>
      <c r="CB73">
        <v>1.20044561234856E-2</v>
      </c>
      <c r="CC73">
        <v>1.20212871534995E-2</v>
      </c>
      <c r="CD73">
        <v>1.20453717797933E-2</v>
      </c>
      <c r="CE73">
        <v>1.2075473514345099E-2</v>
      </c>
    </row>
    <row r="74" spans="1:83" x14ac:dyDescent="0.25">
      <c r="A74" t="s">
        <v>22</v>
      </c>
      <c r="B74" t="s">
        <v>6</v>
      </c>
      <c r="C74">
        <v>3.14116134647681E-4</v>
      </c>
      <c r="D74">
        <v>4.5280075604572402E-3</v>
      </c>
      <c r="E74">
        <v>7.1572353775193097E-3</v>
      </c>
      <c r="F74">
        <v>8.7975906816941205E-3</v>
      </c>
      <c r="G74">
        <v>9.8268649352897895E-3</v>
      </c>
      <c r="H74">
        <v>1.04853107383669E-2</v>
      </c>
      <c r="I74">
        <v>1.09247255533207E-2</v>
      </c>
      <c r="J74">
        <v>1.1239475974680601E-2</v>
      </c>
      <c r="K74">
        <v>1.14863164702299E-2</v>
      </c>
      <c r="L74">
        <v>1.1696593311118299E-2</v>
      </c>
      <c r="M74">
        <v>1.18863641260152E-2</v>
      </c>
      <c r="N74">
        <v>1.20619394883384E-2</v>
      </c>
      <c r="O74">
        <v>1.2232193822479301E-2</v>
      </c>
      <c r="P74">
        <v>1.24002625919144E-2</v>
      </c>
      <c r="Q74">
        <v>1.2572056869409E-2</v>
      </c>
      <c r="R74">
        <v>1.2759909370229101E-2</v>
      </c>
      <c r="S74">
        <v>1.29216426240059E-2</v>
      </c>
      <c r="T74">
        <v>1.30736117302687E-2</v>
      </c>
      <c r="U74">
        <v>1.32129882537132E-2</v>
      </c>
      <c r="V74">
        <v>1.33372551716276E-2</v>
      </c>
      <c r="W74">
        <v>1.3444966764827201E-2</v>
      </c>
      <c r="X74">
        <v>1.35364217746852E-2</v>
      </c>
      <c r="Y74">
        <v>1.3612603469366999E-2</v>
      </c>
      <c r="Z74">
        <v>1.3674868564884E-2</v>
      </c>
      <c r="AA74">
        <v>1.3725095352295699E-2</v>
      </c>
      <c r="AB74">
        <v>1.3765275158198E-2</v>
      </c>
      <c r="AC74">
        <v>1.37965308092662E-2</v>
      </c>
      <c r="AD74">
        <v>1.3818770996092499E-2</v>
      </c>
      <c r="AE74">
        <v>1.3832455562991199E-2</v>
      </c>
      <c r="AF74">
        <v>1.38146133401711E-2</v>
      </c>
      <c r="AG74">
        <v>1.3752613465257701E-2</v>
      </c>
      <c r="AH74">
        <v>1.3654061256409099E-2</v>
      </c>
      <c r="AI74">
        <v>1.3519360434537201E-2</v>
      </c>
      <c r="AJ74">
        <v>1.33438379961658E-2</v>
      </c>
      <c r="AK74">
        <v>1.31235854402436E-2</v>
      </c>
      <c r="AL74">
        <v>1.28596230592887E-2</v>
      </c>
      <c r="AM74">
        <v>1.2536672506902701E-2</v>
      </c>
      <c r="AN74">
        <v>1.21335767594148E-2</v>
      </c>
      <c r="AO74">
        <v>1.16474415835393E-2</v>
      </c>
      <c r="AP74">
        <v>1.1087603948082799E-2</v>
      </c>
      <c r="AQ74">
        <v>1.04693501899513E-2</v>
      </c>
      <c r="AR74">
        <v>9.8105894557057195E-3</v>
      </c>
      <c r="AS74">
        <v>9.1426487282101308E-3</v>
      </c>
      <c r="AT74">
        <v>8.4864527806407901E-3</v>
      </c>
      <c r="AU74">
        <v>7.8471237144373904E-3</v>
      </c>
      <c r="AV74">
        <v>7.2414616743254204E-3</v>
      </c>
      <c r="AW74">
        <v>6.6781795299961297E-3</v>
      </c>
      <c r="AX74">
        <v>6.1621470722688096E-3</v>
      </c>
      <c r="AY74">
        <v>5.7014485041110103E-3</v>
      </c>
      <c r="AZ74">
        <v>5.2474979218219298E-3</v>
      </c>
      <c r="BA74">
        <v>4.7888570066669904E-3</v>
      </c>
      <c r="BB74">
        <v>4.3626702646888697E-3</v>
      </c>
      <c r="BC74">
        <v>3.9792259666384397E-3</v>
      </c>
      <c r="BD74">
        <v>3.6424737134784502E-3</v>
      </c>
      <c r="BE74">
        <v>3.3514920372862099E-3</v>
      </c>
      <c r="BF74">
        <v>3.1028695342727002E-3</v>
      </c>
      <c r="BG74">
        <v>2.89203111544814E-3</v>
      </c>
      <c r="BH74">
        <v>2.71416859534129E-3</v>
      </c>
      <c r="BI74">
        <v>2.5646068666297498E-3</v>
      </c>
      <c r="BJ74">
        <v>2.43906679885796E-3</v>
      </c>
      <c r="BK74">
        <v>2.3337947985018199E-3</v>
      </c>
      <c r="BL74">
        <v>2.24554010509133E-3</v>
      </c>
      <c r="BM74">
        <v>2.1715374664683E-3</v>
      </c>
      <c r="BN74">
        <v>2.1094550281325398E-3</v>
      </c>
      <c r="BO74">
        <v>2.0572912843507302E-3</v>
      </c>
      <c r="BP74">
        <v>2.0133096208405899E-3</v>
      </c>
      <c r="BQ74">
        <v>1.97616759120721E-3</v>
      </c>
      <c r="BR74">
        <v>1.94483862387508E-3</v>
      </c>
      <c r="BS74">
        <v>1.91855257480587E-3</v>
      </c>
      <c r="BT74">
        <v>1.89664135126777E-3</v>
      </c>
      <c r="BU74">
        <v>1.8784716841323101E-3</v>
      </c>
      <c r="BV74">
        <v>1.8635707808040099E-3</v>
      </c>
      <c r="BW74">
        <v>1.85160374460949E-3</v>
      </c>
      <c r="BX74">
        <v>1.84231583950065E-3</v>
      </c>
      <c r="BY74">
        <v>1.8354970248817199E-3</v>
      </c>
      <c r="BZ74">
        <v>1.8309317958662399E-3</v>
      </c>
      <c r="CA74">
        <v>1.8284183295647399E-3</v>
      </c>
      <c r="CB74">
        <v>1.82776172438309E-3</v>
      </c>
      <c r="CC74">
        <v>1.82876444758645E-3</v>
      </c>
      <c r="CD74">
        <v>1.83117101678988E-3</v>
      </c>
      <c r="CE74">
        <v>1.83475757949232E-3</v>
      </c>
    </row>
    <row r="75" spans="1:83" x14ac:dyDescent="0.25">
      <c r="A75" t="s">
        <v>22</v>
      </c>
      <c r="B75" t="s">
        <v>7</v>
      </c>
      <c r="C75">
        <v>1.28490303637775E-2</v>
      </c>
      <c r="D75">
        <v>2.0134526480258602E-3</v>
      </c>
      <c r="E75">
        <v>5.8596509811850402E-4</v>
      </c>
      <c r="F75">
        <v>4.0873952084504199E-4</v>
      </c>
      <c r="G75">
        <v>3.9894449137162599E-4</v>
      </c>
      <c r="H75">
        <v>4.1179184137428801E-4</v>
      </c>
      <c r="I75">
        <v>4.2741518023190302E-4</v>
      </c>
      <c r="J75">
        <v>4.4264659060916503E-4</v>
      </c>
      <c r="K75">
        <v>4.5666821831478999E-4</v>
      </c>
      <c r="L75">
        <v>4.69076539093997E-4</v>
      </c>
      <c r="M75">
        <v>4.7965287295777601E-4</v>
      </c>
      <c r="N75">
        <v>4.8827815606052098E-4</v>
      </c>
      <c r="O75">
        <v>4.9522371286228205E-4</v>
      </c>
      <c r="P75">
        <v>5.0067157592144297E-4</v>
      </c>
      <c r="Q75">
        <v>5.0498551583087899E-4</v>
      </c>
      <c r="R75">
        <v>5.0878779030778495E-4</v>
      </c>
      <c r="S75">
        <v>5.10505502995403E-4</v>
      </c>
      <c r="T75">
        <v>5.1112256097173795E-4</v>
      </c>
      <c r="U75">
        <v>5.1079325939643798E-4</v>
      </c>
      <c r="V75">
        <v>5.0966870151901802E-4</v>
      </c>
      <c r="W75">
        <v>5.07912449392666E-4</v>
      </c>
      <c r="X75">
        <v>5.0567540578805705E-4</v>
      </c>
      <c r="Y75">
        <v>5.03060697499963E-4</v>
      </c>
      <c r="Z75">
        <v>5.0016291850667205E-4</v>
      </c>
      <c r="AA75">
        <v>4.9703817259583096E-4</v>
      </c>
      <c r="AB75">
        <v>4.9354466749414996E-4</v>
      </c>
      <c r="AC75">
        <v>4.8932093502976305E-4</v>
      </c>
      <c r="AD75">
        <v>4.8388575093893601E-4</v>
      </c>
      <c r="AE75">
        <v>4.7660151844161402E-4</v>
      </c>
      <c r="AF75">
        <v>8.4261640154750697E-4</v>
      </c>
      <c r="AG75">
        <v>8.7283491275532202E-4</v>
      </c>
      <c r="AH75">
        <v>8.5464403818672798E-4</v>
      </c>
      <c r="AI75">
        <v>8.2655179614854295E-4</v>
      </c>
      <c r="AJ75">
        <v>7.9469585934321897E-4</v>
      </c>
      <c r="AK75">
        <v>7.6120105272711497E-4</v>
      </c>
      <c r="AL75">
        <v>7.2760229599123504E-4</v>
      </c>
      <c r="AM75">
        <v>1.0136593594108601E-3</v>
      </c>
      <c r="AN75">
        <v>1.3104262261338E-3</v>
      </c>
      <c r="AO75">
        <v>1.5711608409687201E-3</v>
      </c>
      <c r="AP75">
        <v>1.78719265004176E-3</v>
      </c>
      <c r="AQ75">
        <v>1.9573105112669301E-3</v>
      </c>
      <c r="AR75">
        <v>2.0832384790290502E-3</v>
      </c>
      <c r="AS75">
        <v>1.9652977547788999E-3</v>
      </c>
      <c r="AT75">
        <v>2.0200496797909899E-3</v>
      </c>
      <c r="AU75">
        <v>2.07118166792589E-3</v>
      </c>
      <c r="AV75">
        <v>1.9434395336519099E-3</v>
      </c>
      <c r="AW75">
        <v>1.9574938409521602E-3</v>
      </c>
      <c r="AX75">
        <v>1.8421888837413E-3</v>
      </c>
      <c r="AY75">
        <v>1.72923671338192E-3</v>
      </c>
      <c r="AZ75">
        <v>2.3472361033115199E-3</v>
      </c>
      <c r="BA75">
        <v>2.1933070221656198E-3</v>
      </c>
      <c r="BB75">
        <v>2.0104033083515301E-3</v>
      </c>
      <c r="BC75">
        <v>1.8547545209836899E-3</v>
      </c>
      <c r="BD75">
        <v>1.7261130200548001E-3</v>
      </c>
      <c r="BE75">
        <v>1.6200057916743501E-3</v>
      </c>
      <c r="BF75">
        <v>1.53241042450581E-3</v>
      </c>
      <c r="BG75">
        <v>1.45998206275692E-3</v>
      </c>
      <c r="BH75">
        <v>1.4000040779653599E-3</v>
      </c>
      <c r="BI75">
        <v>1.3502356650056801E-3</v>
      </c>
      <c r="BJ75">
        <v>1.30884015123281E-3</v>
      </c>
      <c r="BK75">
        <v>1.2743320159429401E-3</v>
      </c>
      <c r="BL75">
        <v>1.2454974710405899E-3</v>
      </c>
      <c r="BM75">
        <v>1.2213498223995001E-3</v>
      </c>
      <c r="BN75">
        <v>1.20108578294278E-3</v>
      </c>
      <c r="BO75">
        <v>1.1840221967736801E-3</v>
      </c>
      <c r="BP75">
        <v>1.16956068739898E-3</v>
      </c>
      <c r="BQ75">
        <v>1.1572698941917901E-3</v>
      </c>
      <c r="BR75">
        <v>1.1468496615650301E-3</v>
      </c>
      <c r="BS75">
        <v>1.1381034741033201E-3</v>
      </c>
      <c r="BT75">
        <v>1.1308529409032001E-3</v>
      </c>
      <c r="BU75">
        <v>1.12490332923585E-3</v>
      </c>
      <c r="BV75">
        <v>1.12012487068198E-3</v>
      </c>
      <c r="BW75">
        <v>1.11644499488131E-3</v>
      </c>
      <c r="BX75">
        <v>1.1138176073340199E-3</v>
      </c>
      <c r="BY75">
        <v>1.1122045712389601E-3</v>
      </c>
      <c r="BZ75">
        <v>1.11154802385098E-3</v>
      </c>
      <c r="CA75">
        <v>1.1117846595123299E-3</v>
      </c>
      <c r="CB75">
        <v>1.11284440391798E-3</v>
      </c>
      <c r="CC75">
        <v>1.11464625865773E-3</v>
      </c>
      <c r="CD75">
        <v>1.11706658170423E-3</v>
      </c>
      <c r="CE75">
        <v>1.1199969221876299E-3</v>
      </c>
    </row>
    <row r="76" spans="1:83" x14ac:dyDescent="0.25">
      <c r="A76" t="s">
        <v>22</v>
      </c>
      <c r="B76" t="s">
        <v>8</v>
      </c>
      <c r="C76">
        <v>0.26019620313353298</v>
      </c>
      <c r="D76">
        <v>0.25442013897410398</v>
      </c>
      <c r="E76">
        <v>0.24923773711233499</v>
      </c>
      <c r="F76">
        <v>0.244737107530829</v>
      </c>
      <c r="G76">
        <v>0.24086144434065901</v>
      </c>
      <c r="H76">
        <v>0.23756818252449399</v>
      </c>
      <c r="I76">
        <v>0.23481393861199101</v>
      </c>
      <c r="J76">
        <v>0.23254394245160501</v>
      </c>
      <c r="K76">
        <v>0.23068654617999401</v>
      </c>
      <c r="L76">
        <v>0.22913852214211899</v>
      </c>
      <c r="M76">
        <v>0.22779837390666599</v>
      </c>
      <c r="N76">
        <v>0.22656465350652299</v>
      </c>
      <c r="O76">
        <v>0.225493446171875</v>
      </c>
      <c r="P76">
        <v>0.22459147482699501</v>
      </c>
      <c r="Q76">
        <v>0.22394551181960901</v>
      </c>
      <c r="R76">
        <v>0.22376279518043299</v>
      </c>
      <c r="S76">
        <v>0.22331028729980201</v>
      </c>
      <c r="T76">
        <v>0.222897847533684</v>
      </c>
      <c r="U76">
        <v>0.22249234742837401</v>
      </c>
      <c r="V76">
        <v>0.222063463332552</v>
      </c>
      <c r="W76">
        <v>0.22159473923576201</v>
      </c>
      <c r="X76">
        <v>0.22109193623192999</v>
      </c>
      <c r="Y76">
        <v>0.22056545692385299</v>
      </c>
      <c r="Z76">
        <v>0.22002760885780001</v>
      </c>
      <c r="AA76">
        <v>0.21949580876735</v>
      </c>
      <c r="AB76">
        <v>0.21898209817384801</v>
      </c>
      <c r="AC76">
        <v>0.218478800939923</v>
      </c>
      <c r="AD76">
        <v>0.217958512451984</v>
      </c>
      <c r="AE76">
        <v>0.21740139479617601</v>
      </c>
      <c r="AF76">
        <v>0.21676980683222299</v>
      </c>
      <c r="AG76">
        <v>0.21598522076783599</v>
      </c>
      <c r="AH76">
        <v>0.21495749988847901</v>
      </c>
      <c r="AI76">
        <v>0.213616059431467</v>
      </c>
      <c r="AJ76">
        <v>0.21188811167166</v>
      </c>
      <c r="AK76">
        <v>0.20973912748551299</v>
      </c>
      <c r="AL76">
        <v>0.20720106860460499</v>
      </c>
      <c r="AM76">
        <v>0.204325113355487</v>
      </c>
      <c r="AN76">
        <v>0.20112861448401001</v>
      </c>
      <c r="AO76">
        <v>0.197647703218325</v>
      </c>
      <c r="AP76">
        <v>0.19394287136761601</v>
      </c>
      <c r="AQ76">
        <v>0.19007080222911901</v>
      </c>
      <c r="AR76">
        <v>0.18608236520010499</v>
      </c>
      <c r="AS76">
        <v>0.18202909036950199</v>
      </c>
      <c r="AT76">
        <v>0.17797377488712199</v>
      </c>
      <c r="AU76">
        <v>0.173972461316238</v>
      </c>
      <c r="AV76">
        <v>0.17007926361808301</v>
      </c>
      <c r="AW76">
        <v>0.166340624800451</v>
      </c>
      <c r="AX76">
        <v>0.162775927347826</v>
      </c>
      <c r="AY76">
        <v>0.15939242487695099</v>
      </c>
      <c r="AZ76">
        <v>0.15608983932241299</v>
      </c>
      <c r="BA76">
        <v>0.15272944657329901</v>
      </c>
      <c r="BB76">
        <v>0.14951716494439601</v>
      </c>
      <c r="BC76">
        <v>0.14640108191446699</v>
      </c>
      <c r="BD76">
        <v>0.143402339597717</v>
      </c>
      <c r="BE76">
        <v>0.14053588949165899</v>
      </c>
      <c r="BF76">
        <v>0.13781097397032699</v>
      </c>
      <c r="BG76">
        <v>0.13522819138213399</v>
      </c>
      <c r="BH76">
        <v>0.13278549030360001</v>
      </c>
      <c r="BI76">
        <v>0.130475794862945</v>
      </c>
      <c r="BJ76">
        <v>0.12828990540403401</v>
      </c>
      <c r="BK76">
        <v>0.12621965815237099</v>
      </c>
      <c r="BL76">
        <v>0.124256905968597</v>
      </c>
      <c r="BM76">
        <v>0.122394486727035</v>
      </c>
      <c r="BN76">
        <v>0.120626145440193</v>
      </c>
      <c r="BO76">
        <v>0.11894372051914499</v>
      </c>
      <c r="BP76">
        <v>0.11733626690998</v>
      </c>
      <c r="BQ76">
        <v>0.11580036731834301</v>
      </c>
      <c r="BR76">
        <v>0.11433820656808399</v>
      </c>
      <c r="BS76">
        <v>0.112956193386844</v>
      </c>
      <c r="BT76">
        <v>0.111657607044721</v>
      </c>
      <c r="BU76">
        <v>0.110440130020324</v>
      </c>
      <c r="BV76">
        <v>0.10930455884552499</v>
      </c>
      <c r="BW76">
        <v>0.108254546440275</v>
      </c>
      <c r="BX76">
        <v>0.10729409631564001</v>
      </c>
      <c r="BY76">
        <v>0.10642625089020499</v>
      </c>
      <c r="BZ76">
        <v>0.105650850094428</v>
      </c>
      <c r="CA76">
        <v>0.104966231526787</v>
      </c>
      <c r="CB76">
        <v>0.104369309997096</v>
      </c>
      <c r="CC76">
        <v>0.103855421384885</v>
      </c>
      <c r="CD76">
        <v>0.103415525629696</v>
      </c>
      <c r="CE76">
        <v>0.103041577657496</v>
      </c>
    </row>
    <row r="77" spans="1:83" x14ac:dyDescent="0.25">
      <c r="A77" t="s">
        <v>22</v>
      </c>
      <c r="B77" t="s">
        <v>9</v>
      </c>
      <c r="C77">
        <v>0.100000000055823</v>
      </c>
      <c r="D77">
        <v>9.2255259344658794E-2</v>
      </c>
      <c r="E77">
        <v>9.2639265032165005E-2</v>
      </c>
      <c r="F77">
        <v>9.3748386334807796E-2</v>
      </c>
      <c r="G77">
        <v>9.4831928203062701E-2</v>
      </c>
      <c r="H77">
        <v>9.5938485566783194E-2</v>
      </c>
      <c r="I77">
        <v>9.7145613538967196E-2</v>
      </c>
      <c r="J77">
        <v>9.8482012654371398E-2</v>
      </c>
      <c r="K77">
        <v>9.9934781371494405E-2</v>
      </c>
      <c r="L77">
        <v>0.101456604061466</v>
      </c>
      <c r="M77">
        <v>0.102989450942095</v>
      </c>
      <c r="N77">
        <v>0.10447014607605</v>
      </c>
      <c r="O77">
        <v>0.105908202661565</v>
      </c>
      <c r="P77">
        <v>0.10729483238925799</v>
      </c>
      <c r="Q77">
        <v>0.108664283435057</v>
      </c>
      <c r="R77">
        <v>0.110116358274784</v>
      </c>
      <c r="S77">
        <v>0.111286900617398</v>
      </c>
      <c r="T77">
        <v>0.112327055902192</v>
      </c>
      <c r="U77">
        <v>0.11322392562014399</v>
      </c>
      <c r="V77">
        <v>0.113968541823599</v>
      </c>
      <c r="W77">
        <v>0.11456103913118799</v>
      </c>
      <c r="X77">
        <v>0.11501375098984799</v>
      </c>
      <c r="Y77">
        <v>0.11534157092681301</v>
      </c>
      <c r="Z77">
        <v>0.115560596642967</v>
      </c>
      <c r="AA77">
        <v>0.115688896961951</v>
      </c>
      <c r="AB77">
        <v>0.11573708206229499</v>
      </c>
      <c r="AC77">
        <v>0.115698830288575</v>
      </c>
      <c r="AD77">
        <v>0.115550806652344</v>
      </c>
      <c r="AE77">
        <v>0.11526431058223199</v>
      </c>
      <c r="AF77">
        <v>0.114308101060728</v>
      </c>
      <c r="AG77">
        <v>0.11281907107345</v>
      </c>
      <c r="AH77">
        <v>0.111016254029354</v>
      </c>
      <c r="AI77">
        <v>0.10889564386672899</v>
      </c>
      <c r="AJ77">
        <v>0.106440905394884</v>
      </c>
      <c r="AK77">
        <v>0.103670121219839</v>
      </c>
      <c r="AL77">
        <v>0.100644842383371</v>
      </c>
      <c r="AM77">
        <v>9.7028947756668399E-2</v>
      </c>
      <c r="AN77">
        <v>9.2682258454434605E-2</v>
      </c>
      <c r="AO77">
        <v>8.7746464985471603E-2</v>
      </c>
      <c r="AP77">
        <v>8.2409766628998807E-2</v>
      </c>
      <c r="AQ77">
        <v>7.6852418378435094E-2</v>
      </c>
      <c r="AR77">
        <v>7.1234688339358296E-2</v>
      </c>
      <c r="AS77">
        <v>6.5964325901217299E-2</v>
      </c>
      <c r="AT77">
        <v>6.1001384668556299E-2</v>
      </c>
      <c r="AU77">
        <v>5.6256155615929899E-2</v>
      </c>
      <c r="AV77">
        <v>5.1984884786496002E-2</v>
      </c>
      <c r="AW77">
        <v>4.81091154846107E-2</v>
      </c>
      <c r="AX77">
        <v>4.46951125926114E-2</v>
      </c>
      <c r="AY77">
        <v>4.1801501332559401E-2</v>
      </c>
      <c r="AZ77">
        <v>3.8262799044338103E-2</v>
      </c>
      <c r="BA77">
        <v>3.4704425915980698E-2</v>
      </c>
      <c r="BB77">
        <v>3.1687359736436597E-2</v>
      </c>
      <c r="BC77">
        <v>2.9160280380325001E-2</v>
      </c>
      <c r="BD77">
        <v>2.7051187426912902E-2</v>
      </c>
      <c r="BE77">
        <v>2.5293583988852699E-2</v>
      </c>
      <c r="BF77">
        <v>2.3830145796549199E-2</v>
      </c>
      <c r="BG77">
        <v>2.2611612855588301E-2</v>
      </c>
      <c r="BH77">
        <v>2.1596726395473699E-2</v>
      </c>
      <c r="BI77">
        <v>2.0750609563635E-2</v>
      </c>
      <c r="BJ77">
        <v>2.00441182195287E-2</v>
      </c>
      <c r="BK77">
        <v>1.94533045270774E-2</v>
      </c>
      <c r="BL77">
        <v>1.89583531240765E-2</v>
      </c>
      <c r="BM77">
        <v>1.8542984350463001E-2</v>
      </c>
      <c r="BN77">
        <v>1.8193820709257898E-2</v>
      </c>
      <c r="BO77">
        <v>1.7899459203773501E-2</v>
      </c>
      <c r="BP77">
        <v>1.7649928367319299E-2</v>
      </c>
      <c r="BQ77">
        <v>1.7437906032374301E-2</v>
      </c>
      <c r="BR77">
        <v>1.7258151930845098E-2</v>
      </c>
      <c r="BS77">
        <v>1.7107088954209499E-2</v>
      </c>
      <c r="BT77">
        <v>1.6981513770264502E-2</v>
      </c>
      <c r="BU77">
        <v>1.68780586204548E-2</v>
      </c>
      <c r="BV77">
        <v>1.6794391119169801E-2</v>
      </c>
      <c r="BW77">
        <v>1.6729081799483899E-2</v>
      </c>
      <c r="BX77">
        <v>1.66811391613126E-2</v>
      </c>
      <c r="BY77">
        <v>1.6649737032452198E-2</v>
      </c>
      <c r="BZ77">
        <v>1.66337997204219E-2</v>
      </c>
      <c r="CA77">
        <v>1.6632213576398401E-2</v>
      </c>
      <c r="CB77">
        <v>1.6643795469205799E-2</v>
      </c>
      <c r="CC77">
        <v>1.6667234346892199E-2</v>
      </c>
      <c r="CD77">
        <v>1.6700605903310201E-2</v>
      </c>
      <c r="CE77">
        <v>1.67422048768722E-2</v>
      </c>
    </row>
    <row r="78" spans="1:83" x14ac:dyDescent="0.25">
      <c r="A78" t="s">
        <v>22</v>
      </c>
      <c r="B78" t="s">
        <v>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4293.8166409359101</v>
      </c>
      <c r="AG78">
        <v>4410.83861923119</v>
      </c>
      <c r="AH78">
        <v>4526.3492793886398</v>
      </c>
      <c r="AI78">
        <v>4640.5622124084803</v>
      </c>
      <c r="AJ78">
        <v>4754.7589642919202</v>
      </c>
      <c r="AK78">
        <v>4870.4055459949604</v>
      </c>
      <c r="AL78">
        <v>4988.1621478818697</v>
      </c>
      <c r="AM78">
        <v>10215.8325255035</v>
      </c>
      <c r="AN78">
        <v>15693.202064126701</v>
      </c>
      <c r="AO78">
        <v>21432.929531792099</v>
      </c>
      <c r="AP78">
        <v>27447.212686885101</v>
      </c>
      <c r="AQ78">
        <v>33748.5680549057</v>
      </c>
      <c r="AR78">
        <v>40349.992492534802</v>
      </c>
      <c r="AS78">
        <v>41360.258088130402</v>
      </c>
      <c r="AT78">
        <v>48450.313464136503</v>
      </c>
      <c r="AU78">
        <v>55862.715781710198</v>
      </c>
      <c r="AV78">
        <v>57240.919271187697</v>
      </c>
      <c r="AW78">
        <v>65135.119369221698</v>
      </c>
      <c r="AX78">
        <v>66678.661084183404</v>
      </c>
      <c r="AY78">
        <v>68226.988273176001</v>
      </c>
      <c r="AZ78">
        <v>69791.805947004905</v>
      </c>
      <c r="BA78">
        <v>71399.563549976097</v>
      </c>
      <c r="BB78">
        <v>72970.4924034797</v>
      </c>
      <c r="BC78">
        <v>74535.956762988499</v>
      </c>
      <c r="BD78">
        <v>76091.074151619498</v>
      </c>
      <c r="BE78">
        <v>77631.1560981941</v>
      </c>
      <c r="BF78">
        <v>79152.257820064697</v>
      </c>
      <c r="BG78">
        <v>80653.700297267904</v>
      </c>
      <c r="BH78">
        <v>82135.451195519301</v>
      </c>
      <c r="BI78">
        <v>83600.064923254802</v>
      </c>
      <c r="BJ78">
        <v>85051.421594553103</v>
      </c>
      <c r="BK78">
        <v>86492.883974949698</v>
      </c>
      <c r="BL78">
        <v>87927.976501399695</v>
      </c>
      <c r="BM78">
        <v>89359.738596598501</v>
      </c>
      <c r="BN78">
        <v>90790.724668981304</v>
      </c>
      <c r="BO78">
        <v>92225.138175467597</v>
      </c>
      <c r="BP78">
        <v>93669.801649979403</v>
      </c>
      <c r="BQ78">
        <v>95126.040798160597</v>
      </c>
      <c r="BR78">
        <v>96590.460520192006</v>
      </c>
      <c r="BS78">
        <v>98055.494593619296</v>
      </c>
      <c r="BT78">
        <v>99515.484518743906</v>
      </c>
      <c r="BU78">
        <v>100969.33092990999</v>
      </c>
      <c r="BV78">
        <v>102412.992041618</v>
      </c>
      <c r="BW78">
        <v>103839.38664567401</v>
      </c>
      <c r="BX78">
        <v>105240.560508215</v>
      </c>
      <c r="BY78">
        <v>106609.012075356</v>
      </c>
      <c r="BZ78">
        <v>107940.14987877</v>
      </c>
      <c r="CA78">
        <v>109230.902161476</v>
      </c>
      <c r="CB78">
        <v>110479.81388069601</v>
      </c>
      <c r="CC78">
        <v>111687.370050689</v>
      </c>
      <c r="CD78">
        <v>112859.19683687</v>
      </c>
      <c r="CE78">
        <v>114000.43539039401</v>
      </c>
    </row>
    <row r="79" spans="1:83" x14ac:dyDescent="0.25">
      <c r="A79" t="s">
        <v>22</v>
      </c>
      <c r="B79" t="s">
        <v>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486.28241477964002</v>
      </c>
      <c r="AG79">
        <v>494.306836129185</v>
      </c>
      <c r="AH79">
        <v>500.166915718555</v>
      </c>
      <c r="AI79">
        <v>504.05440138333199</v>
      </c>
      <c r="AJ79">
        <v>505.87445095044399</v>
      </c>
      <c r="AK79">
        <v>505.66739364840498</v>
      </c>
      <c r="AL79">
        <v>503.62622239211998</v>
      </c>
      <c r="AM79">
        <v>998.41377237659901</v>
      </c>
      <c r="AN79">
        <v>1471.8931130639201</v>
      </c>
      <c r="AO79">
        <v>1911.5512911952001</v>
      </c>
      <c r="AP79">
        <v>2308.1602871674099</v>
      </c>
      <c r="AQ79">
        <v>2655.8727062897601</v>
      </c>
      <c r="AR79">
        <v>2952.0158714365198</v>
      </c>
      <c r="AS79">
        <v>2801.62360081004</v>
      </c>
      <c r="AT79">
        <v>3038.0756311397799</v>
      </c>
      <c r="AU79">
        <v>3235.1308455748499</v>
      </c>
      <c r="AV79">
        <v>3058.86307600081</v>
      </c>
      <c r="AW79">
        <v>3220.6679617415598</v>
      </c>
      <c r="AX79">
        <v>3056.2742161696101</v>
      </c>
      <c r="AY79">
        <v>2915.2088395464102</v>
      </c>
      <c r="AZ79">
        <v>2769.1095867665999</v>
      </c>
      <c r="BA79">
        <v>2574.05875772216</v>
      </c>
      <c r="BB79">
        <v>2394.2641204499801</v>
      </c>
      <c r="BC79">
        <v>2242.0483899822698</v>
      </c>
      <c r="BD79">
        <v>2115.1568987729702</v>
      </c>
      <c r="BE79">
        <v>2010.25814645581</v>
      </c>
      <c r="BF79">
        <v>1924.2449913942401</v>
      </c>
      <c r="BG79">
        <v>1854.36883555797</v>
      </c>
      <c r="BH79">
        <v>1798.2399714676001</v>
      </c>
      <c r="BI79">
        <v>1753.80215326094</v>
      </c>
      <c r="BJ79">
        <v>1719.2989919167301</v>
      </c>
      <c r="BK79">
        <v>1693.23821222176</v>
      </c>
      <c r="BL79">
        <v>1674.3566977450801</v>
      </c>
      <c r="BM79">
        <v>1661.58818110364</v>
      </c>
      <c r="BN79">
        <v>1654.0341701192599</v>
      </c>
      <c r="BO79">
        <v>1650.9384684997999</v>
      </c>
      <c r="BP79">
        <v>1651.6654301695401</v>
      </c>
      <c r="BQ79">
        <v>1655.6818748425101</v>
      </c>
      <c r="BR79">
        <v>1662.54081945281</v>
      </c>
      <c r="BS79">
        <v>1671.8672024192799</v>
      </c>
      <c r="BT79">
        <v>1683.3453443252199</v>
      </c>
      <c r="BU79">
        <v>1696.7083145736599</v>
      </c>
      <c r="BV79">
        <v>1711.7296985471601</v>
      </c>
      <c r="BW79">
        <v>1728.2162841947099</v>
      </c>
      <c r="BX79">
        <v>1746.0014219069701</v>
      </c>
      <c r="BY79">
        <v>1764.9395495906799</v>
      </c>
      <c r="BZ79">
        <v>1784.9017979774001</v>
      </c>
      <c r="CA79">
        <v>1805.77287957152</v>
      </c>
      <c r="CB79">
        <v>1827.4486440297201</v>
      </c>
      <c r="CC79">
        <v>1849.8342745111299</v>
      </c>
      <c r="CD79">
        <v>1872.8428230412501</v>
      </c>
      <c r="CE79">
        <v>1896.39420838358</v>
      </c>
    </row>
    <row r="80" spans="1:83" x14ac:dyDescent="0.25">
      <c r="A80" t="s">
        <v>22</v>
      </c>
      <c r="B80" t="s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 x14ac:dyDescent="0.25">
      <c r="A81" t="s">
        <v>22</v>
      </c>
      <c r="B81" t="s">
        <v>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 x14ac:dyDescent="0.25">
      <c r="A82" t="s">
        <v>22</v>
      </c>
      <c r="B82" t="s">
        <v>14</v>
      </c>
      <c r="C82">
        <v>221.14775715839301</v>
      </c>
      <c r="D82">
        <v>235.56178728267599</v>
      </c>
      <c r="E82">
        <v>255.74637305489</v>
      </c>
      <c r="F82">
        <v>273.10844526029899</v>
      </c>
      <c r="G82">
        <v>292.33517524823799</v>
      </c>
      <c r="H82">
        <v>312.90050787895098</v>
      </c>
      <c r="I82">
        <v>334.37477894967998</v>
      </c>
      <c r="J82">
        <v>356.30294795151002</v>
      </c>
      <c r="K82">
        <v>378.28826112131799</v>
      </c>
      <c r="L82">
        <v>400.04416556415703</v>
      </c>
      <c r="M82">
        <v>421.39552018077302</v>
      </c>
      <c r="N82">
        <v>442.25416556087998</v>
      </c>
      <c r="O82">
        <v>462.58610215926097</v>
      </c>
      <c r="P82">
        <v>482.36242914212897</v>
      </c>
      <c r="Q82">
        <v>501.56127829372002</v>
      </c>
      <c r="R82">
        <v>520.14330133662895</v>
      </c>
      <c r="S82">
        <v>537.98715141842604</v>
      </c>
      <c r="T82">
        <v>555.25813708738497</v>
      </c>
      <c r="U82">
        <v>572.06037635404505</v>
      </c>
      <c r="V82">
        <v>588.52239721204603</v>
      </c>
      <c r="W82">
        <v>604.79906646773998</v>
      </c>
      <c r="X82">
        <v>621.00428766120297</v>
      </c>
      <c r="Y82">
        <v>637.17463379023297</v>
      </c>
      <c r="Z82">
        <v>653.333336491978</v>
      </c>
      <c r="AA82">
        <v>669.50203786308998</v>
      </c>
      <c r="AB82">
        <v>685.46194680031203</v>
      </c>
      <c r="AC82">
        <v>700.57798045280299</v>
      </c>
      <c r="AD82">
        <v>713.95953097817096</v>
      </c>
      <c r="AE82">
        <v>724.32388614500701</v>
      </c>
      <c r="AF82">
        <v>727.827735459461</v>
      </c>
      <c r="AG82">
        <v>723.82258661282196</v>
      </c>
      <c r="AH82">
        <v>712.43496528759499</v>
      </c>
      <c r="AI82">
        <v>694.09593576468001</v>
      </c>
      <c r="AJ82">
        <v>670.90826936266706</v>
      </c>
      <c r="AK82">
        <v>645.55929017671997</v>
      </c>
      <c r="AL82">
        <v>620.40561873033096</v>
      </c>
      <c r="AM82">
        <v>595.44654637383303</v>
      </c>
      <c r="AN82">
        <v>571.28922270194403</v>
      </c>
      <c r="AO82">
        <v>548.98850009416503</v>
      </c>
      <c r="AP82">
        <v>529.01859850370897</v>
      </c>
      <c r="AQ82">
        <v>511.60022632588698</v>
      </c>
      <c r="AR82">
        <v>496.76712796175502</v>
      </c>
      <c r="AS82">
        <v>485.71153275869</v>
      </c>
      <c r="AT82">
        <v>477.34414682757102</v>
      </c>
      <c r="AU82">
        <v>470.68445203479502</v>
      </c>
      <c r="AV82">
        <v>466.85970780155401</v>
      </c>
      <c r="AW82">
        <v>464.83922887516297</v>
      </c>
      <c r="AX82">
        <v>464.92562899966202</v>
      </c>
      <c r="AY82">
        <v>467.48493776315001</v>
      </c>
      <c r="AZ82">
        <v>461.02495940003303</v>
      </c>
      <c r="BA82">
        <v>448.66463893776501</v>
      </c>
      <c r="BB82">
        <v>439.70555976175098</v>
      </c>
      <c r="BC82">
        <v>433.09688002516401</v>
      </c>
      <c r="BD82">
        <v>428.39588534116598</v>
      </c>
      <c r="BE82">
        <v>425.27928753273898</v>
      </c>
      <c r="BF82">
        <v>423.48941479729802</v>
      </c>
      <c r="BG82">
        <v>422.81770216666598</v>
      </c>
      <c r="BH82">
        <v>423.09527462562198</v>
      </c>
      <c r="BI82">
        <v>424.18447019919</v>
      </c>
      <c r="BJ82">
        <v>425.97236977583299</v>
      </c>
      <c r="BK82">
        <v>428.36598108521798</v>
      </c>
      <c r="BL82">
        <v>431.28809633409401</v>
      </c>
      <c r="BM82">
        <v>434.67439082538698</v>
      </c>
      <c r="BN82">
        <v>438.47090519334699</v>
      </c>
      <c r="BO82">
        <v>442.63238771960499</v>
      </c>
      <c r="BP82">
        <v>447.12099018849801</v>
      </c>
      <c r="BQ82">
        <v>451.90597605383698</v>
      </c>
      <c r="BR82">
        <v>456.96163441266702</v>
      </c>
      <c r="BS82">
        <v>462.26592221811501</v>
      </c>
      <c r="BT82">
        <v>467.79888001213698</v>
      </c>
      <c r="BU82">
        <v>473.54183890490299</v>
      </c>
      <c r="BV82">
        <v>479.47807365881198</v>
      </c>
      <c r="BW82">
        <v>485.59190552589502</v>
      </c>
      <c r="BX82">
        <v>491.86775751844601</v>
      </c>
      <c r="BY82">
        <v>498.28992687690402</v>
      </c>
      <c r="BZ82">
        <v>504.84240751742601</v>
      </c>
      <c r="CA82">
        <v>511.50940505322501</v>
      </c>
      <c r="CB82">
        <v>518.27529944534899</v>
      </c>
      <c r="CC82">
        <v>525.12498451513602</v>
      </c>
      <c r="CD82">
        <v>532.04366424971204</v>
      </c>
      <c r="CE82">
        <v>539.01722805026702</v>
      </c>
    </row>
    <row r="83" spans="1:83" x14ac:dyDescent="0.25">
      <c r="A83" t="s">
        <v>22</v>
      </c>
      <c r="B83" t="s">
        <v>15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154.70329128998301</v>
      </c>
      <c r="BA83">
        <v>150.60287837398201</v>
      </c>
      <c r="BB83">
        <v>147.62978589202899</v>
      </c>
      <c r="BC83">
        <v>145.439767286272</v>
      </c>
      <c r="BD83">
        <v>143.88560060512401</v>
      </c>
      <c r="BE83">
        <v>142.86042349895001</v>
      </c>
      <c r="BF83">
        <v>142.27947602546101</v>
      </c>
      <c r="BG83">
        <v>142.07388840778501</v>
      </c>
      <c r="BH83">
        <v>142.18727666276601</v>
      </c>
      <c r="BI83">
        <v>142.573193364877</v>
      </c>
      <c r="BJ83">
        <v>143.193461395567</v>
      </c>
      <c r="BK83">
        <v>144.01660719814799</v>
      </c>
      <c r="BL83">
        <v>145.016566551365</v>
      </c>
      <c r="BM83">
        <v>146.17165680631899</v>
      </c>
      <c r="BN83">
        <v>147.46383027675401</v>
      </c>
      <c r="BO83">
        <v>148.87770753616601</v>
      </c>
      <c r="BP83">
        <v>150.400304601768</v>
      </c>
      <c r="BQ83">
        <v>152.021070468689</v>
      </c>
      <c r="BR83">
        <v>153.73132744227701</v>
      </c>
      <c r="BS83">
        <v>155.52354941448701</v>
      </c>
      <c r="BT83">
        <v>157.39070743021301</v>
      </c>
      <c r="BU83">
        <v>159.326283845402</v>
      </c>
      <c r="BV83">
        <v>161.32462307304999</v>
      </c>
      <c r="BW83">
        <v>163.380727858521</v>
      </c>
      <c r="BX83">
        <v>165.48987794483401</v>
      </c>
      <c r="BY83">
        <v>167.647309537175</v>
      </c>
      <c r="BZ83">
        <v>169.84805983325799</v>
      </c>
      <c r="CA83">
        <v>172.08703041519101</v>
      </c>
      <c r="CB83">
        <v>174.359116215174</v>
      </c>
      <c r="CC83">
        <v>176.659066128006</v>
      </c>
      <c r="CD83">
        <v>178.98162168230201</v>
      </c>
      <c r="CE83">
        <v>181.322307616812</v>
      </c>
    </row>
    <row r="84" spans="1:83" x14ac:dyDescent="0.25">
      <c r="A84" t="s">
        <v>22</v>
      </c>
      <c r="B84" t="s">
        <v>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64.957205783643403</v>
      </c>
      <c r="BA84">
        <v>60.517585484375999</v>
      </c>
      <c r="BB84">
        <v>60.497166161698502</v>
      </c>
      <c r="BC84">
        <v>60.983622381289798</v>
      </c>
      <c r="BD84">
        <v>61.610884354971098</v>
      </c>
      <c r="BE84">
        <v>62.3177453724511</v>
      </c>
      <c r="BF84">
        <v>63.080385648238803</v>
      </c>
      <c r="BG84">
        <v>63.883944440554103</v>
      </c>
      <c r="BH84">
        <v>64.718257599381602</v>
      </c>
      <c r="BI84">
        <v>65.576357857919703</v>
      </c>
      <c r="BJ84">
        <v>66.453772109201097</v>
      </c>
      <c r="BK84">
        <v>67.347835568005195</v>
      </c>
      <c r="BL84">
        <v>68.257120553996103</v>
      </c>
      <c r="BM84">
        <v>69.181010769420098</v>
      </c>
      <c r="BN84">
        <v>70.119447435914793</v>
      </c>
      <c r="BO84">
        <v>71.072468346019406</v>
      </c>
      <c r="BP84">
        <v>72.040199284588198</v>
      </c>
      <c r="BQ84">
        <v>73.023085207027805</v>
      </c>
      <c r="BR84">
        <v>74.0217159989555</v>
      </c>
      <c r="BS84">
        <v>75.036490020053805</v>
      </c>
      <c r="BT84">
        <v>76.067285248094294</v>
      </c>
      <c r="BU84">
        <v>77.113632524657902</v>
      </c>
      <c r="BV84">
        <v>78.175105669848193</v>
      </c>
      <c r="BW84">
        <v>79.251304848275296</v>
      </c>
      <c r="BX84">
        <v>80.341698031451898</v>
      </c>
      <c r="BY84">
        <v>81.445448384540995</v>
      </c>
      <c r="BZ84">
        <v>82.561336782768706</v>
      </c>
      <c r="CA84">
        <v>83.687826772692802</v>
      </c>
      <c r="CB84">
        <v>84.823191567675806</v>
      </c>
      <c r="CC84">
        <v>85.9654275054897</v>
      </c>
      <c r="CD84">
        <v>87.112367048803307</v>
      </c>
      <c r="CE84">
        <v>88.262336889101505</v>
      </c>
    </row>
    <row r="85" spans="1:83" x14ac:dyDescent="0.25">
      <c r="A85" t="s">
        <v>22</v>
      </c>
      <c r="B85" t="s">
        <v>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0.41988250697190699</v>
      </c>
      <c r="BA85">
        <v>0.40183551694209002</v>
      </c>
      <c r="BB85">
        <v>0.40978970331870501</v>
      </c>
      <c r="BC85">
        <v>0.41930500522085201</v>
      </c>
      <c r="BD85">
        <v>0.42819353775402902</v>
      </c>
      <c r="BE85">
        <v>0.43621420016936502</v>
      </c>
      <c r="BF85">
        <v>0.44335548183316797</v>
      </c>
      <c r="BG85">
        <v>0.44965295985418902</v>
      </c>
      <c r="BH85">
        <v>0.45516208706126299</v>
      </c>
      <c r="BI85">
        <v>0.45994872044490798</v>
      </c>
      <c r="BJ85">
        <v>0.46408384476177</v>
      </c>
      <c r="BK85">
        <v>0.46763937075217499</v>
      </c>
      <c r="BL85">
        <v>0.470684985703473</v>
      </c>
      <c r="BM85">
        <v>0.47328608213757101</v>
      </c>
      <c r="BN85">
        <v>0.47550268634903697</v>
      </c>
      <c r="BO85">
        <v>0.47738825054620199</v>
      </c>
      <c r="BP85">
        <v>0.47898971664543499</v>
      </c>
      <c r="BQ85">
        <v>0.48034844763225099</v>
      </c>
      <c r="BR85">
        <v>0.48150053232805901</v>
      </c>
      <c r="BS85">
        <v>0.482476707241767</v>
      </c>
      <c r="BT85">
        <v>0.48330226409219401</v>
      </c>
      <c r="BU85">
        <v>0.48399818701278002</v>
      </c>
      <c r="BV85">
        <v>0.48458260233745998</v>
      </c>
      <c r="BW85">
        <v>0.48507131708277601</v>
      </c>
      <c r="BX85">
        <v>0.485478018530136</v>
      </c>
      <c r="BY85">
        <v>0.485814228748365</v>
      </c>
      <c r="BZ85">
        <v>0.486089372253178</v>
      </c>
      <c r="CA85">
        <v>0.48631106348212799</v>
      </c>
      <c r="CB85">
        <v>0.48648555583980402</v>
      </c>
      <c r="CC85">
        <v>0.48661769469108201</v>
      </c>
      <c r="CD85">
        <v>0.48671124012626399</v>
      </c>
      <c r="CE85">
        <v>0.48677042581890301</v>
      </c>
    </row>
    <row r="86" spans="1:83" x14ac:dyDescent="0.25">
      <c r="A86" t="s">
        <v>22</v>
      </c>
      <c r="B86" t="s">
        <v>18</v>
      </c>
      <c r="C86">
        <v>187411.29</v>
      </c>
      <c r="D86">
        <v>192548.73</v>
      </c>
      <c r="E86">
        <v>197788.14</v>
      </c>
      <c r="F86">
        <v>203167.8</v>
      </c>
      <c r="G86">
        <v>208727.97</v>
      </c>
      <c r="H86">
        <v>214489.44</v>
      </c>
      <c r="I86">
        <v>220463.43</v>
      </c>
      <c r="J86">
        <v>226661.82</v>
      </c>
      <c r="K86">
        <v>233107.38</v>
      </c>
      <c r="L86">
        <v>239856.21</v>
      </c>
      <c r="M86">
        <v>246971.01</v>
      </c>
      <c r="N86">
        <v>254526.03</v>
      </c>
      <c r="O86">
        <v>262424.58</v>
      </c>
      <c r="P86">
        <v>270617.49</v>
      </c>
      <c r="Q86">
        <v>278950.98</v>
      </c>
      <c r="R86">
        <v>287096.7</v>
      </c>
      <c r="S86">
        <v>295943.34000000003</v>
      </c>
      <c r="T86">
        <v>305077.74</v>
      </c>
      <c r="U86">
        <v>314521.68</v>
      </c>
      <c r="V86">
        <v>324303.53999999998</v>
      </c>
      <c r="W86">
        <v>334441.8</v>
      </c>
      <c r="X86">
        <v>344926.23</v>
      </c>
      <c r="Y86">
        <v>355738.68</v>
      </c>
      <c r="Z86">
        <v>366856.71</v>
      </c>
      <c r="AA86">
        <v>378246.33</v>
      </c>
      <c r="AB86">
        <v>389866.62</v>
      </c>
      <c r="AC86">
        <v>401685.57</v>
      </c>
      <c r="AD86">
        <v>413680.08</v>
      </c>
      <c r="AE86">
        <v>425772.6</v>
      </c>
      <c r="AF86">
        <v>437843.01</v>
      </c>
      <c r="AG86">
        <v>449775.81</v>
      </c>
      <c r="AH86">
        <v>461554.5</v>
      </c>
      <c r="AI86">
        <v>473200.86</v>
      </c>
      <c r="AJ86">
        <v>484845.57</v>
      </c>
      <c r="AK86">
        <v>496638.12</v>
      </c>
      <c r="AL86">
        <v>508645.83</v>
      </c>
      <c r="AM86">
        <v>520907.31</v>
      </c>
      <c r="AN86">
        <v>533517.6</v>
      </c>
      <c r="AO86">
        <v>546539.73</v>
      </c>
      <c r="AP86">
        <v>559977</v>
      </c>
      <c r="AQ86">
        <v>573836.01</v>
      </c>
      <c r="AR86">
        <v>588126.66</v>
      </c>
      <c r="AS86">
        <v>602851.92000000004</v>
      </c>
      <c r="AT86">
        <v>617979.12</v>
      </c>
      <c r="AU86">
        <v>633415.19999999995</v>
      </c>
      <c r="AV86">
        <v>649042.35</v>
      </c>
      <c r="AW86">
        <v>664761.56999999995</v>
      </c>
      <c r="AX86">
        <v>680514.78</v>
      </c>
      <c r="AY86">
        <v>696316.83</v>
      </c>
      <c r="AZ86">
        <v>712287.18</v>
      </c>
      <c r="BA86">
        <v>728695.77</v>
      </c>
      <c r="BB86">
        <v>744728.49</v>
      </c>
      <c r="BC86">
        <v>760705.44</v>
      </c>
      <c r="BD86">
        <v>776576.79</v>
      </c>
      <c r="BE86">
        <v>792294.69</v>
      </c>
      <c r="BF86">
        <v>807818.88</v>
      </c>
      <c r="BG86">
        <v>823142.43</v>
      </c>
      <c r="BH86">
        <v>838265.01</v>
      </c>
      <c r="BI86">
        <v>853212.69</v>
      </c>
      <c r="BJ86">
        <v>868025.07</v>
      </c>
      <c r="BK86">
        <v>882736.47</v>
      </c>
      <c r="BL86">
        <v>897382.86</v>
      </c>
      <c r="BM86">
        <v>911995.26</v>
      </c>
      <c r="BN86">
        <v>926599.74</v>
      </c>
      <c r="BO86">
        <v>941239.2</v>
      </c>
      <c r="BP86">
        <v>955983.27</v>
      </c>
      <c r="BQ86">
        <v>970845.48</v>
      </c>
      <c r="BR86">
        <v>985791.18</v>
      </c>
      <c r="BS86">
        <v>1000743.15</v>
      </c>
      <c r="BT86">
        <v>1015643.64</v>
      </c>
      <c r="BU86">
        <v>1030481.43</v>
      </c>
      <c r="BV86">
        <v>1045215.27</v>
      </c>
      <c r="BW86">
        <v>1059772.8899999999</v>
      </c>
      <c r="BX86">
        <v>1074073.1100000001</v>
      </c>
      <c r="BY86">
        <v>1088039.3700000001</v>
      </c>
      <c r="BZ86">
        <v>1101624.81</v>
      </c>
      <c r="CA86">
        <v>1114798.0800000001</v>
      </c>
      <c r="CB86">
        <v>1127544.33</v>
      </c>
      <c r="CC86">
        <v>1139868.51</v>
      </c>
      <c r="CD86">
        <v>1151828.04</v>
      </c>
      <c r="CE86">
        <v>1163475.3899999999</v>
      </c>
    </row>
    <row r="87" spans="1:83" x14ac:dyDescent="0.25">
      <c r="A87" t="s">
        <v>23</v>
      </c>
      <c r="B87" t="s">
        <v>2</v>
      </c>
      <c r="C87">
        <v>1372.8527309808401</v>
      </c>
      <c r="D87">
        <v>1105.36986341938</v>
      </c>
      <c r="E87">
        <v>1373.1989486059899</v>
      </c>
      <c r="F87">
        <v>1537.9568988446899</v>
      </c>
      <c r="G87">
        <v>1643.0134046755099</v>
      </c>
      <c r="H87">
        <v>1694.18586354271</v>
      </c>
      <c r="I87">
        <v>1714.91230133614</v>
      </c>
      <c r="J87">
        <v>1727.95053938512</v>
      </c>
      <c r="K87">
        <v>1747.56921389645</v>
      </c>
      <c r="L87">
        <v>1780.00687228316</v>
      </c>
      <c r="M87">
        <v>1826.10504447416</v>
      </c>
      <c r="N87">
        <v>1883.99672832536</v>
      </c>
      <c r="O87">
        <v>1949.49771726311</v>
      </c>
      <c r="P87">
        <v>2018.59851928496</v>
      </c>
      <c r="Q87">
        <v>2087.4034028360202</v>
      </c>
      <c r="R87">
        <v>2151.4455327013502</v>
      </c>
      <c r="S87">
        <v>2216.8157721835801</v>
      </c>
      <c r="T87">
        <v>2284.0826039869298</v>
      </c>
      <c r="U87">
        <v>2353.9465514262602</v>
      </c>
      <c r="V87">
        <v>2426.8621277782499</v>
      </c>
      <c r="W87">
        <v>2480.3811787743898</v>
      </c>
      <c r="X87">
        <v>2522.6340735777799</v>
      </c>
      <c r="Y87">
        <v>2562.10003591958</v>
      </c>
      <c r="Z87">
        <v>2603.6992912138799</v>
      </c>
      <c r="AA87">
        <v>2545.0971267904301</v>
      </c>
      <c r="AB87">
        <v>2420.06796742392</v>
      </c>
      <c r="AC87">
        <v>2287.67228834556</v>
      </c>
      <c r="AD87">
        <v>2155.39439679205</v>
      </c>
      <c r="AE87">
        <v>2020.5003410972599</v>
      </c>
      <c r="AF87">
        <v>1877.73551941446</v>
      </c>
      <c r="AG87">
        <v>1722.4701934683101</v>
      </c>
      <c r="AH87">
        <v>1552.45498255595</v>
      </c>
      <c r="AI87">
        <v>1368.15928121448</v>
      </c>
      <c r="AJ87">
        <v>1217.6752298416</v>
      </c>
      <c r="AK87">
        <v>1089.7301378227401</v>
      </c>
      <c r="AL87">
        <v>994.28711900110795</v>
      </c>
      <c r="AM87">
        <v>920.00930814915796</v>
      </c>
      <c r="AN87">
        <v>856.69073965008499</v>
      </c>
      <c r="AO87">
        <v>813.76915072981706</v>
      </c>
      <c r="AP87">
        <v>788.87648796721305</v>
      </c>
      <c r="AQ87">
        <v>777.18257052143804</v>
      </c>
      <c r="AR87">
        <v>775.03802126537505</v>
      </c>
      <c r="AS87">
        <v>780.46106114262</v>
      </c>
      <c r="AT87">
        <v>792.198207118901</v>
      </c>
      <c r="AU87">
        <v>807.16719179655797</v>
      </c>
      <c r="AV87">
        <v>824.88620171453704</v>
      </c>
      <c r="AW87">
        <v>845.29917187982596</v>
      </c>
      <c r="AX87">
        <v>866.77861859618099</v>
      </c>
      <c r="AY87">
        <v>890.37168030634598</v>
      </c>
      <c r="AZ87">
        <v>912.03972857485905</v>
      </c>
      <c r="BA87">
        <v>932.97619141045595</v>
      </c>
      <c r="BB87">
        <v>954.84096729670603</v>
      </c>
      <c r="BC87">
        <v>977.17843313361004</v>
      </c>
      <c r="BD87">
        <v>999.85105456989197</v>
      </c>
      <c r="BE87">
        <v>1022.73431485037</v>
      </c>
      <c r="BF87">
        <v>1045.7208950075101</v>
      </c>
      <c r="BG87">
        <v>1068.72283949898</v>
      </c>
      <c r="BH87">
        <v>1091.67183406713</v>
      </c>
      <c r="BI87">
        <v>1114.51718892281</v>
      </c>
      <c r="BJ87">
        <v>1137.22429541413</v>
      </c>
      <c r="BK87">
        <v>1159.77285777833</v>
      </c>
      <c r="BL87">
        <v>1182.1541531184901</v>
      </c>
      <c r="BM87">
        <v>1204.36951960325</v>
      </c>
      <c r="BN87">
        <v>1226.4274537922399</v>
      </c>
      <c r="BO87">
        <v>1248.3460605759899</v>
      </c>
      <c r="BP87">
        <v>1270.1544749550901</v>
      </c>
      <c r="BQ87">
        <v>1291.8870955920299</v>
      </c>
      <c r="BR87">
        <v>1313.5723950102899</v>
      </c>
      <c r="BS87">
        <v>1335.22697107011</v>
      </c>
      <c r="BT87">
        <v>1356.8554896379301</v>
      </c>
      <c r="BU87">
        <v>1378.4562828774301</v>
      </c>
      <c r="BV87">
        <v>1400.0214834524299</v>
      </c>
      <c r="BW87">
        <v>1421.5309885475499</v>
      </c>
      <c r="BX87">
        <v>1442.9510247190301</v>
      </c>
      <c r="BY87">
        <v>1464.2367767289099</v>
      </c>
      <c r="BZ87">
        <v>1485.33722550026</v>
      </c>
      <c r="CA87">
        <v>1506.2002274028901</v>
      </c>
      <c r="CB87">
        <v>1526.7745503147</v>
      </c>
      <c r="CC87">
        <v>1547.0149245177099</v>
      </c>
      <c r="CD87">
        <v>1566.8875026068699</v>
      </c>
      <c r="CE87">
        <v>1586.3692848926</v>
      </c>
    </row>
    <row r="88" spans="1:83" x14ac:dyDescent="0.25">
      <c r="A88" t="s">
        <v>23</v>
      </c>
      <c r="B88" t="s">
        <v>3</v>
      </c>
      <c r="C88" s="95">
        <v>0.30196811772148502</v>
      </c>
      <c r="D88" s="95">
        <v>0.25524158029501898</v>
      </c>
      <c r="E88" s="95">
        <v>0.28235886167455398</v>
      </c>
      <c r="F88" s="95">
        <v>0.30452853867768398</v>
      </c>
      <c r="G88" s="95">
        <v>0.316404039310339</v>
      </c>
      <c r="H88" s="95">
        <v>0.31849174747910203</v>
      </c>
      <c r="I88" s="95">
        <v>0.31449634018878198</v>
      </c>
      <c r="J88" s="95">
        <v>0.30835917508062499</v>
      </c>
      <c r="K88" s="95">
        <v>0.30273032694455099</v>
      </c>
      <c r="L88" s="95">
        <v>0.29879782546688699</v>
      </c>
      <c r="M88" s="95">
        <v>0.296731162374121</v>
      </c>
      <c r="N88" s="95">
        <v>0.29615792921074202</v>
      </c>
      <c r="O88" s="95">
        <v>0.296568555624728</v>
      </c>
      <c r="P88" s="95">
        <v>0.29737992629082799</v>
      </c>
      <c r="Q88" s="95">
        <v>0.298183455083812</v>
      </c>
      <c r="R88" s="95">
        <v>0.29872325391677501</v>
      </c>
      <c r="S88" s="95">
        <v>0.29857796933285802</v>
      </c>
      <c r="T88" s="95">
        <v>0.298407005891486</v>
      </c>
      <c r="U88" s="95">
        <v>0.29826736643159202</v>
      </c>
      <c r="V88" s="95">
        <v>0.29818521434317802</v>
      </c>
      <c r="W88" s="95">
        <v>0.29385143044682999</v>
      </c>
      <c r="X88" s="95">
        <v>0.28792697932315597</v>
      </c>
      <c r="Y88" s="95">
        <v>0.28147968758817898</v>
      </c>
      <c r="Z88" s="95">
        <v>0.27516072906474298</v>
      </c>
      <c r="AA88" s="95">
        <v>0.25253381546348302</v>
      </c>
      <c r="AB88" s="95">
        <v>0.22442348848573099</v>
      </c>
      <c r="AC88" s="95">
        <v>0.19859076697476499</v>
      </c>
      <c r="AD88" s="95">
        <v>0.17459028659431899</v>
      </c>
      <c r="AE88" s="95">
        <v>0.15241405126001401</v>
      </c>
      <c r="AF88" s="95">
        <v>0.131758049591188</v>
      </c>
      <c r="AG88" s="95">
        <v>0.112347741973872</v>
      </c>
      <c r="AH88" s="95">
        <v>9.4048776290388797E-2</v>
      </c>
      <c r="AI88" s="95">
        <v>7.6902765019027694E-2</v>
      </c>
      <c r="AJ88" s="95">
        <v>6.4714584979923703E-2</v>
      </c>
      <c r="AK88" s="95">
        <v>5.4797931137250802E-2</v>
      </c>
      <c r="AL88" s="95">
        <v>4.7844366110711301E-2</v>
      </c>
      <c r="AM88" s="95">
        <v>4.2416501456821298E-2</v>
      </c>
      <c r="AN88" s="95">
        <v>3.76880748696371E-2</v>
      </c>
      <c r="AO88" s="95">
        <v>3.4628312941554801E-2</v>
      </c>
      <c r="AP88" s="95">
        <v>3.25124483211379E-2</v>
      </c>
      <c r="AQ88" s="95">
        <v>3.10516442864242E-2</v>
      </c>
      <c r="AR88" s="95">
        <v>3.0044708658832499E-2</v>
      </c>
      <c r="AS88" s="95">
        <v>2.94230364146193E-2</v>
      </c>
      <c r="AT88" s="95">
        <v>2.9025353527017399E-2</v>
      </c>
      <c r="AU88" s="95">
        <v>2.8755021554851198E-2</v>
      </c>
      <c r="AV88" s="95">
        <v>2.8637011192620999E-2</v>
      </c>
      <c r="AW88" s="95">
        <v>2.8580745205216099E-2</v>
      </c>
      <c r="AX88" s="95">
        <v>2.8603992271332802E-2</v>
      </c>
      <c r="AY88" s="95">
        <v>2.8702482640726199E-2</v>
      </c>
      <c r="AZ88" s="95">
        <v>2.86465311405977E-2</v>
      </c>
      <c r="BA88" s="95">
        <v>2.8641999314869899E-2</v>
      </c>
      <c r="BB88" s="95">
        <v>2.86754537637549E-2</v>
      </c>
      <c r="BC88" s="95">
        <v>2.87254555388953E-2</v>
      </c>
      <c r="BD88" s="95">
        <v>2.8788266750216299E-2</v>
      </c>
      <c r="BE88" s="95">
        <v>2.8861111388366299E-2</v>
      </c>
      <c r="BF88" s="95">
        <v>2.8941726468156299E-2</v>
      </c>
      <c r="BG88" s="95">
        <v>2.9027423688023201E-2</v>
      </c>
      <c r="BH88" s="95">
        <v>2.9116031304125201E-2</v>
      </c>
      <c r="BI88" s="95">
        <v>2.9205120106718701E-2</v>
      </c>
      <c r="BJ88" s="95">
        <v>2.9292397747001101E-2</v>
      </c>
      <c r="BK88" s="95">
        <v>2.9376261320019501E-2</v>
      </c>
      <c r="BL88" s="95">
        <v>2.9455450309821302E-2</v>
      </c>
      <c r="BM88" s="95">
        <v>2.9529187388624301E-2</v>
      </c>
      <c r="BN88" s="95">
        <v>2.9597078554256001E-2</v>
      </c>
      <c r="BO88" s="95">
        <v>2.9658436893105201E-2</v>
      </c>
      <c r="BP88" s="95">
        <v>2.9712031339031799E-2</v>
      </c>
      <c r="BQ88" s="95">
        <v>2.9758546233504799E-2</v>
      </c>
      <c r="BR88" s="95">
        <v>2.9799989454184599E-2</v>
      </c>
      <c r="BS88" s="95">
        <v>2.9839284938982399E-2</v>
      </c>
      <c r="BT88" s="95">
        <v>2.98783694306556E-2</v>
      </c>
      <c r="BU88" s="95">
        <v>2.9917577119098999E-2</v>
      </c>
      <c r="BV88" s="95">
        <v>2.9957945781035802E-2</v>
      </c>
      <c r="BW88" s="95">
        <v>3.0001100684627899E-2</v>
      </c>
      <c r="BX88" s="95">
        <v>3.0048566508344601E-2</v>
      </c>
      <c r="BY88" s="95">
        <v>3.0101445009280199E-2</v>
      </c>
      <c r="BZ88" s="95">
        <v>3.0159852021972501E-2</v>
      </c>
      <c r="CA88" s="95">
        <v>3.0223455454187299E-2</v>
      </c>
      <c r="CB88" s="95">
        <v>3.0291523652951399E-2</v>
      </c>
      <c r="CC88" s="95">
        <v>3.0362942698488798E-2</v>
      </c>
      <c r="CD88" s="95">
        <v>3.0435474250759102E-2</v>
      </c>
      <c r="CE88" s="95">
        <v>3.0507301653086901E-2</v>
      </c>
    </row>
    <row r="89" spans="1:83" x14ac:dyDescent="0.25">
      <c r="A89" t="s">
        <v>23</v>
      </c>
      <c r="B89" t="s">
        <v>4</v>
      </c>
      <c r="C89">
        <v>5.8618106393306502E-2</v>
      </c>
      <c r="D89">
        <v>5.0390124193470602E-2</v>
      </c>
      <c r="E89">
        <v>5.7154913802952602E-2</v>
      </c>
      <c r="F89">
        <v>6.2210429991267101E-2</v>
      </c>
      <c r="G89">
        <v>6.4639246368383002E-2</v>
      </c>
      <c r="H89">
        <v>6.4864502967029794E-2</v>
      </c>
      <c r="I89">
        <v>6.39046079385822E-2</v>
      </c>
      <c r="J89">
        <v>6.2656092612419806E-2</v>
      </c>
      <c r="K89">
        <v>6.1633719122504503E-2</v>
      </c>
      <c r="L89">
        <v>6.1020275811997003E-2</v>
      </c>
      <c r="M89">
        <v>6.0798439760118297E-2</v>
      </c>
      <c r="N89">
        <v>6.0860281328276297E-2</v>
      </c>
      <c r="O89">
        <v>6.1076162998163E-2</v>
      </c>
      <c r="P89">
        <v>6.13226076576701E-2</v>
      </c>
      <c r="Q89">
        <v>6.1517068791808002E-2</v>
      </c>
      <c r="R89">
        <v>6.16072553710309E-2</v>
      </c>
      <c r="S89">
        <v>6.1580969406503899E-2</v>
      </c>
      <c r="T89">
        <v>6.15511281583093E-2</v>
      </c>
      <c r="U89">
        <v>6.15299994426282E-2</v>
      </c>
      <c r="V89">
        <v>6.1522802660182098E-2</v>
      </c>
      <c r="W89">
        <v>6.0981794375936899E-2</v>
      </c>
      <c r="X89">
        <v>6.0146138839569603E-2</v>
      </c>
      <c r="Y89">
        <v>5.92411722762698E-2</v>
      </c>
      <c r="Z89">
        <v>5.8387901956066003E-2</v>
      </c>
      <c r="AA89">
        <v>5.5397846389946402E-2</v>
      </c>
      <c r="AB89">
        <v>5.1151188361522201E-2</v>
      </c>
      <c r="AC89">
        <v>4.6958588684222501E-2</v>
      </c>
      <c r="AD89">
        <v>4.2981135147077403E-2</v>
      </c>
      <c r="AE89">
        <v>3.9161295039198699E-2</v>
      </c>
      <c r="AF89">
        <v>3.5401546272555498E-2</v>
      </c>
      <c r="AG89">
        <v>3.1621231911982399E-2</v>
      </c>
      <c r="AH89">
        <v>2.77799273489381E-2</v>
      </c>
      <c r="AI89">
        <v>2.38860707124934E-2</v>
      </c>
      <c r="AJ89">
        <v>2.0742445439840801E-2</v>
      </c>
      <c r="AK89">
        <v>1.8120600760751001E-2</v>
      </c>
      <c r="AL89">
        <v>1.6138432767535401E-2</v>
      </c>
      <c r="AM89">
        <v>1.45791504232116E-2</v>
      </c>
      <c r="AN89">
        <v>1.31148902074502E-2</v>
      </c>
      <c r="AO89">
        <v>1.21117737988233E-2</v>
      </c>
      <c r="AP89">
        <v>1.14192432362444E-2</v>
      </c>
      <c r="AQ89">
        <v>1.0940229560626799E-2</v>
      </c>
      <c r="AR89">
        <v>1.06083236303655E-2</v>
      </c>
      <c r="AS89">
        <v>1.04212724991447E-2</v>
      </c>
      <c r="AT89">
        <v>1.0284877138807E-2</v>
      </c>
      <c r="AU89">
        <v>1.01885789639788E-2</v>
      </c>
      <c r="AV89">
        <v>1.0160737218168899E-2</v>
      </c>
      <c r="AW89">
        <v>1.0131974498248699E-2</v>
      </c>
      <c r="AX89">
        <v>1.01478112397049E-2</v>
      </c>
      <c r="AY89">
        <v>1.0187526022119701E-2</v>
      </c>
      <c r="AZ89">
        <v>1.01977472488015E-2</v>
      </c>
      <c r="BA89">
        <v>1.0199188694147E-2</v>
      </c>
      <c r="BB89">
        <v>1.0213250653208999E-2</v>
      </c>
      <c r="BC89">
        <v>1.02324877615423E-2</v>
      </c>
      <c r="BD89">
        <v>1.02557365752873E-2</v>
      </c>
      <c r="BE89">
        <v>1.0282143546806099E-2</v>
      </c>
      <c r="BF89">
        <v>1.03110023510636E-2</v>
      </c>
      <c r="BG89">
        <v>1.0341435513672901E-2</v>
      </c>
      <c r="BH89">
        <v>1.0372730861355499E-2</v>
      </c>
      <c r="BI89">
        <v>1.0404076031271E-2</v>
      </c>
      <c r="BJ89">
        <v>1.0434698659865901E-2</v>
      </c>
      <c r="BK89">
        <v>1.04640612132337E-2</v>
      </c>
      <c r="BL89">
        <v>1.04917410676998E-2</v>
      </c>
      <c r="BM89">
        <v>1.0517480704942E-2</v>
      </c>
      <c r="BN89">
        <v>1.0541153188795701E-2</v>
      </c>
      <c r="BO89">
        <v>1.05625284734832E-2</v>
      </c>
      <c r="BP89">
        <v>1.0581186387185901E-2</v>
      </c>
      <c r="BQ89">
        <v>1.05973723257635E-2</v>
      </c>
      <c r="BR89">
        <v>1.06117891615112E-2</v>
      </c>
      <c r="BS89">
        <v>1.06254555560384E-2</v>
      </c>
      <c r="BT89">
        <v>1.0639044444117399E-2</v>
      </c>
      <c r="BU89">
        <v>1.0652670169029901E-2</v>
      </c>
      <c r="BV89">
        <v>1.06666916128414E-2</v>
      </c>
      <c r="BW89">
        <v>1.06816707358258E-2</v>
      </c>
      <c r="BX89">
        <v>1.0698133175851899E-2</v>
      </c>
      <c r="BY89">
        <v>1.07164571455729E-2</v>
      </c>
      <c r="BZ89">
        <v>1.07366785135041E-2</v>
      </c>
      <c r="CA89">
        <v>1.07586788533207E-2</v>
      </c>
      <c r="CB89">
        <v>1.0782202025442699E-2</v>
      </c>
      <c r="CC89">
        <v>1.0806860964794E-2</v>
      </c>
      <c r="CD89">
        <v>1.0831879664792999E-2</v>
      </c>
      <c r="CE89">
        <v>1.08566294466673E-2</v>
      </c>
    </row>
    <row r="90" spans="1:83" x14ac:dyDescent="0.25">
      <c r="A90" t="s">
        <v>23</v>
      </c>
      <c r="B90" t="s">
        <v>5</v>
      </c>
      <c r="C90">
        <v>0.33994143484594103</v>
      </c>
      <c r="D90">
        <v>0.31688122331361901</v>
      </c>
      <c r="E90">
        <v>0.30632491901950998</v>
      </c>
      <c r="F90">
        <v>0.30802121836940499</v>
      </c>
      <c r="G90">
        <v>0.31482794217577698</v>
      </c>
      <c r="H90">
        <v>0.32143366152194403</v>
      </c>
      <c r="I90">
        <v>0.32531718834330903</v>
      </c>
      <c r="J90">
        <v>0.32621365782163397</v>
      </c>
      <c r="K90">
        <v>0.32499749535647299</v>
      </c>
      <c r="L90">
        <v>0.32276098308342699</v>
      </c>
      <c r="M90">
        <v>0.320381987809919</v>
      </c>
      <c r="N90">
        <v>0.31836701428754</v>
      </c>
      <c r="O90">
        <v>0.31706629189214502</v>
      </c>
      <c r="P90">
        <v>0.31646612328511298</v>
      </c>
      <c r="Q90">
        <v>0.31649190457014498</v>
      </c>
      <c r="R90">
        <v>0.31713452097688999</v>
      </c>
      <c r="S90">
        <v>0.31720483213701101</v>
      </c>
      <c r="T90">
        <v>0.31719535046309599</v>
      </c>
      <c r="U90">
        <v>0.31712512601515003</v>
      </c>
      <c r="V90">
        <v>0.31701681243605201</v>
      </c>
      <c r="W90">
        <v>0.316462940878599</v>
      </c>
      <c r="X90">
        <v>0.31495624213114298</v>
      </c>
      <c r="Y90">
        <v>0.31254265321503399</v>
      </c>
      <c r="Z90">
        <v>0.30951428046564999</v>
      </c>
      <c r="AA90">
        <v>0.30442622731392299</v>
      </c>
      <c r="AB90">
        <v>0.295239058692705</v>
      </c>
      <c r="AC90">
        <v>0.28236411333908501</v>
      </c>
      <c r="AD90">
        <v>0.26717281467112403</v>
      </c>
      <c r="AE90">
        <v>0.25067021068167</v>
      </c>
      <c r="AF90">
        <v>0.23344413980505699</v>
      </c>
      <c r="AG90">
        <v>0.21575084304880199</v>
      </c>
      <c r="AH90">
        <v>0.197627553146969</v>
      </c>
      <c r="AI90">
        <v>0.179065181085176</v>
      </c>
      <c r="AJ90">
        <v>0.16066702828465301</v>
      </c>
      <c r="AK90">
        <v>0.14332133752096499</v>
      </c>
      <c r="AL90">
        <v>0.12756965556045799</v>
      </c>
      <c r="AM90">
        <v>0.11374694389958501</v>
      </c>
      <c r="AN90">
        <v>9.9248613750969703E-2</v>
      </c>
      <c r="AO90">
        <v>8.67194942035341E-2</v>
      </c>
      <c r="AP90">
        <v>7.6292149236788606E-2</v>
      </c>
      <c r="AQ90">
        <v>6.7828937336649603E-2</v>
      </c>
      <c r="AR90">
        <v>6.1074355025957698E-2</v>
      </c>
      <c r="AS90">
        <v>5.61994726986852E-2</v>
      </c>
      <c r="AT90">
        <v>5.23184253724122E-2</v>
      </c>
      <c r="AU90">
        <v>4.9227774348149698E-2</v>
      </c>
      <c r="AV90">
        <v>4.7135064694388502E-2</v>
      </c>
      <c r="AW90">
        <v>4.5404540853112997E-2</v>
      </c>
      <c r="AX90">
        <v>4.4297928234693598E-2</v>
      </c>
      <c r="AY90">
        <v>4.36381607297468E-2</v>
      </c>
      <c r="AZ90">
        <v>4.3261821505734398E-2</v>
      </c>
      <c r="BA90">
        <v>4.3015666123066898E-2</v>
      </c>
      <c r="BB90">
        <v>4.2903494621022401E-2</v>
      </c>
      <c r="BC90">
        <v>4.2874119480505901E-2</v>
      </c>
      <c r="BD90">
        <v>4.2906654804834798E-2</v>
      </c>
      <c r="BE90">
        <v>4.2985917835090502E-2</v>
      </c>
      <c r="BF90">
        <v>4.3100524643444001E-2</v>
      </c>
      <c r="BG90">
        <v>4.3240459460519499E-2</v>
      </c>
      <c r="BH90">
        <v>4.3397849175381302E-2</v>
      </c>
      <c r="BI90">
        <v>4.3565420270003603E-2</v>
      </c>
      <c r="BJ90">
        <v>4.37368336128965E-2</v>
      </c>
      <c r="BK90">
        <v>4.3907351217775899E-2</v>
      </c>
      <c r="BL90">
        <v>4.4073217081694697E-2</v>
      </c>
      <c r="BM90">
        <v>4.4231778764279098E-2</v>
      </c>
      <c r="BN90">
        <v>4.4381296465739302E-2</v>
      </c>
      <c r="BO90">
        <v>4.4519778410419701E-2</v>
      </c>
      <c r="BP90">
        <v>4.4644504596959601E-2</v>
      </c>
      <c r="BQ90">
        <v>4.4755862693282501E-2</v>
      </c>
      <c r="BR90">
        <v>4.4856645917603598E-2</v>
      </c>
      <c r="BS90">
        <v>4.49514603342933E-2</v>
      </c>
      <c r="BT90">
        <v>4.5043690856931003E-2</v>
      </c>
      <c r="BU90">
        <v>4.5134329391025997E-2</v>
      </c>
      <c r="BV90">
        <v>4.5225440647720903E-2</v>
      </c>
      <c r="BW90">
        <v>4.53200901503217E-2</v>
      </c>
      <c r="BX90">
        <v>4.5421289210887103E-2</v>
      </c>
      <c r="BY90">
        <v>4.5531411549931698E-2</v>
      </c>
      <c r="BZ90">
        <v>4.5651218902868697E-2</v>
      </c>
      <c r="CA90">
        <v>4.5780605107035903E-2</v>
      </c>
      <c r="CB90">
        <v>4.5918676470583397E-2</v>
      </c>
      <c r="CC90">
        <v>4.6063743820049803E-2</v>
      </c>
      <c r="CD90">
        <v>4.62121428970158E-2</v>
      </c>
      <c r="CE90">
        <v>4.6360686186756601E-2</v>
      </c>
    </row>
    <row r="91" spans="1:83" x14ac:dyDescent="0.25">
      <c r="A91" t="s">
        <v>23</v>
      </c>
      <c r="B91" t="s">
        <v>6</v>
      </c>
      <c r="C91">
        <v>4.8560680005315097E-2</v>
      </c>
      <c r="D91">
        <v>4.8197277610341302E-2</v>
      </c>
      <c r="E91">
        <v>4.7020095581073798E-2</v>
      </c>
      <c r="F91">
        <v>4.6087895746146697E-2</v>
      </c>
      <c r="G91">
        <v>4.57490535005943E-2</v>
      </c>
      <c r="H91">
        <v>4.5895591494106401E-2</v>
      </c>
      <c r="I91">
        <v>4.6257569053133302E-2</v>
      </c>
      <c r="J91">
        <v>4.65974753037499E-2</v>
      </c>
      <c r="K91">
        <v>4.6785175365468001E-2</v>
      </c>
      <c r="L91">
        <v>4.6788205743205802E-2</v>
      </c>
      <c r="M91">
        <v>4.6638864708593297E-2</v>
      </c>
      <c r="N91">
        <v>4.6393295599575002E-2</v>
      </c>
      <c r="O91">
        <v>4.61351674110239E-2</v>
      </c>
      <c r="P91">
        <v>4.5916595723927402E-2</v>
      </c>
      <c r="Q91">
        <v>4.5780527284745402E-2</v>
      </c>
      <c r="R91">
        <v>4.5771715989870801E-2</v>
      </c>
      <c r="S91">
        <v>4.5726204151592897E-2</v>
      </c>
      <c r="T91">
        <v>4.5696902309089599E-2</v>
      </c>
      <c r="U91">
        <v>4.5672734820301999E-2</v>
      </c>
      <c r="V91">
        <v>4.5647304888448897E-2</v>
      </c>
      <c r="W91">
        <v>4.5611143908438699E-2</v>
      </c>
      <c r="X91">
        <v>4.5530297596251199E-2</v>
      </c>
      <c r="Y91">
        <v>4.5373730668217697E-2</v>
      </c>
      <c r="Z91">
        <v>4.51323037793252E-2</v>
      </c>
      <c r="AA91">
        <v>4.4784612303913798E-2</v>
      </c>
      <c r="AB91">
        <v>4.4197154239052801E-2</v>
      </c>
      <c r="AC91">
        <v>4.3245741889742E-2</v>
      </c>
      <c r="AD91">
        <v>4.1909483465790799E-2</v>
      </c>
      <c r="AE91">
        <v>4.0241550093310902E-2</v>
      </c>
      <c r="AF91">
        <v>3.8318082840435599E-2</v>
      </c>
      <c r="AG91">
        <v>3.6205829708488499E-2</v>
      </c>
      <c r="AH91">
        <v>3.3945766567303297E-2</v>
      </c>
      <c r="AI91">
        <v>3.1561886863719003E-2</v>
      </c>
      <c r="AJ91">
        <v>2.9075439502773599E-2</v>
      </c>
      <c r="AK91">
        <v>2.6550662567417099E-2</v>
      </c>
      <c r="AL91">
        <v>2.40678942963591E-2</v>
      </c>
      <c r="AM91">
        <v>2.1705986031735701E-2</v>
      </c>
      <c r="AN91">
        <v>1.94442957843452E-2</v>
      </c>
      <c r="AO91">
        <v>1.7286127764035299E-2</v>
      </c>
      <c r="AP91">
        <v>1.53043002168992E-2</v>
      </c>
      <c r="AQ91">
        <v>1.35435548129446E-2</v>
      </c>
      <c r="AR91">
        <v>1.2021195523366199E-2</v>
      </c>
      <c r="AS91">
        <v>1.0747091158465101E-2</v>
      </c>
      <c r="AT91">
        <v>9.7057233350692704E-3</v>
      </c>
      <c r="AU91">
        <v>8.86069296828354E-3</v>
      </c>
      <c r="AV91">
        <v>8.1898573055418505E-3</v>
      </c>
      <c r="AW91">
        <v>7.66494969488695E-3</v>
      </c>
      <c r="AX91">
        <v>7.2598932628879101E-3</v>
      </c>
      <c r="AY91">
        <v>6.9586055966803003E-3</v>
      </c>
      <c r="AZ91">
        <v>6.74154113205719E-3</v>
      </c>
      <c r="BA91">
        <v>6.5863459234233E-3</v>
      </c>
      <c r="BB91">
        <v>6.4834292350492298E-3</v>
      </c>
      <c r="BC91">
        <v>6.4169128980394998E-3</v>
      </c>
      <c r="BD91">
        <v>6.3776039036177101E-3</v>
      </c>
      <c r="BE91">
        <v>6.3586829122789399E-3</v>
      </c>
      <c r="BF91">
        <v>6.3550560168295399E-3</v>
      </c>
      <c r="BG91">
        <v>6.3627035433769102E-3</v>
      </c>
      <c r="BH91">
        <v>6.3785637519375698E-3</v>
      </c>
      <c r="BI91">
        <v>6.4001341367093002E-3</v>
      </c>
      <c r="BJ91">
        <v>6.4253939498318596E-3</v>
      </c>
      <c r="BK91">
        <v>6.4528102559063497E-3</v>
      </c>
      <c r="BL91">
        <v>6.4811833107378302E-3</v>
      </c>
      <c r="BM91">
        <v>6.5096182818837698E-3</v>
      </c>
      <c r="BN91">
        <v>6.53746538665817E-3</v>
      </c>
      <c r="BO91">
        <v>6.56412159399018E-3</v>
      </c>
      <c r="BP91">
        <v>6.58893656753893E-3</v>
      </c>
      <c r="BQ91">
        <v>6.61176458624089E-3</v>
      </c>
      <c r="BR91">
        <v>6.6328669729870697E-3</v>
      </c>
      <c r="BS91">
        <v>6.6528312528128302E-3</v>
      </c>
      <c r="BT91">
        <v>6.6721215152338396E-3</v>
      </c>
      <c r="BU91">
        <v>6.6908896380292703E-3</v>
      </c>
      <c r="BV91">
        <v>6.7094712981907601E-3</v>
      </c>
      <c r="BW91">
        <v>6.7283721220515302E-3</v>
      </c>
      <c r="BX91">
        <v>6.7481104581266103E-3</v>
      </c>
      <c r="BY91">
        <v>6.7691251942339301E-3</v>
      </c>
      <c r="BZ91">
        <v>6.7916210957955801E-3</v>
      </c>
      <c r="CA91">
        <v>6.8156668249061804E-3</v>
      </c>
      <c r="CB91">
        <v>6.8411989868088496E-3</v>
      </c>
      <c r="CC91">
        <v>6.8680142318142401E-3</v>
      </c>
      <c r="CD91">
        <v>6.8955874958802803E-3</v>
      </c>
      <c r="CE91">
        <v>6.9234347105663801E-3</v>
      </c>
    </row>
    <row r="92" spans="1:83" x14ac:dyDescent="0.25">
      <c r="A92" t="s">
        <v>23</v>
      </c>
      <c r="B92" t="s">
        <v>7</v>
      </c>
      <c r="C92">
        <v>5.2879778753813E-2</v>
      </c>
      <c r="D92">
        <v>4.6289769215445697E-2</v>
      </c>
      <c r="E92">
        <v>4.4702496531660502E-2</v>
      </c>
      <c r="F92">
        <v>4.5230078263372199E-2</v>
      </c>
      <c r="G92">
        <v>4.63714966274534E-2</v>
      </c>
      <c r="H92">
        <v>4.7340755495441103E-2</v>
      </c>
      <c r="I92">
        <v>4.7838359348805502E-2</v>
      </c>
      <c r="J92">
        <v>4.7888315199800198E-2</v>
      </c>
      <c r="K92">
        <v>4.7652327274882299E-2</v>
      </c>
      <c r="L92">
        <v>4.72990174882707E-2</v>
      </c>
      <c r="M92">
        <v>4.6951666146217E-2</v>
      </c>
      <c r="N92">
        <v>4.6674369672010899E-2</v>
      </c>
      <c r="O92">
        <v>4.6507675630027299E-2</v>
      </c>
      <c r="P92">
        <v>4.6441339947701797E-2</v>
      </c>
      <c r="Q92">
        <v>4.6459361011641699E-2</v>
      </c>
      <c r="R92">
        <v>4.6557151912804899E-2</v>
      </c>
      <c r="S92">
        <v>4.6566021256133301E-2</v>
      </c>
      <c r="T92">
        <v>4.6562899178702002E-2</v>
      </c>
      <c r="U92">
        <v>4.6551677636586297E-2</v>
      </c>
      <c r="V92">
        <v>4.6535981353001701E-2</v>
      </c>
      <c r="W92">
        <v>4.6441164529251698E-2</v>
      </c>
      <c r="X92">
        <v>4.6193851946698401E-2</v>
      </c>
      <c r="Y92">
        <v>4.5813735363718799E-2</v>
      </c>
      <c r="Z92">
        <v>4.5350583845326899E-2</v>
      </c>
      <c r="AA92">
        <v>4.4533716552854499E-2</v>
      </c>
      <c r="AB92">
        <v>4.3065743803409801E-2</v>
      </c>
      <c r="AC92">
        <v>4.1068862956552502E-2</v>
      </c>
      <c r="AD92">
        <v>3.87673943741789E-2</v>
      </c>
      <c r="AE92">
        <v>3.6301130175577602E-2</v>
      </c>
      <c r="AF92">
        <v>3.3744762026361799E-2</v>
      </c>
      <c r="AG92">
        <v>3.1127079334239E-2</v>
      </c>
      <c r="AH92">
        <v>2.8449007967101501E-2</v>
      </c>
      <c r="AI92">
        <v>2.5708241877495298E-2</v>
      </c>
      <c r="AJ92">
        <v>2.3014825450529498E-2</v>
      </c>
      <c r="AK92">
        <v>2.0500288275857301E-2</v>
      </c>
      <c r="AL92">
        <v>1.8237615012026899E-2</v>
      </c>
      <c r="AM92">
        <v>1.62669433247839E-2</v>
      </c>
      <c r="AN92">
        <v>1.5677130700642899E-2</v>
      </c>
      <c r="AO92">
        <v>1.4353605423196599E-2</v>
      </c>
      <c r="AP92">
        <v>1.31286050534083E-2</v>
      </c>
      <c r="AQ92">
        <v>1.21120781502531E-2</v>
      </c>
      <c r="AR92">
        <v>1.1302694969017001E-2</v>
      </c>
      <c r="AS92">
        <v>1.0476169273019E-2</v>
      </c>
      <c r="AT92">
        <v>1.0049471086881799E-2</v>
      </c>
      <c r="AU92">
        <v>9.7642954806301599E-3</v>
      </c>
      <c r="AV92">
        <v>9.4021906232269106E-3</v>
      </c>
      <c r="AW92">
        <v>9.3082553856054899E-3</v>
      </c>
      <c r="AX92">
        <v>9.1218174974544899E-3</v>
      </c>
      <c r="AY92">
        <v>8.9961869904703305E-3</v>
      </c>
      <c r="AZ92">
        <v>8.9229083911179403E-3</v>
      </c>
      <c r="BA92">
        <v>8.8742301950699796E-3</v>
      </c>
      <c r="BB92">
        <v>8.8524096146508705E-3</v>
      </c>
      <c r="BC92">
        <v>8.8472112217708697E-3</v>
      </c>
      <c r="BD92">
        <v>8.8544616335821495E-3</v>
      </c>
      <c r="BE92">
        <v>8.8711144863699593E-3</v>
      </c>
      <c r="BF92">
        <v>8.89488184914854E-3</v>
      </c>
      <c r="BG92">
        <v>8.9237419497315996E-3</v>
      </c>
      <c r="BH92">
        <v>8.9561044773593893E-3</v>
      </c>
      <c r="BI92">
        <v>8.9904952271399399E-3</v>
      </c>
      <c r="BJ92">
        <v>9.0256272900977493E-3</v>
      </c>
      <c r="BK92">
        <v>9.0605399895675801E-3</v>
      </c>
      <c r="BL92">
        <v>9.0944718592768405E-3</v>
      </c>
      <c r="BM92">
        <v>9.1268864154387206E-3</v>
      </c>
      <c r="BN92">
        <v>9.1574331071402407E-3</v>
      </c>
      <c r="BO92">
        <v>9.1857078364717005E-3</v>
      </c>
      <c r="BP92">
        <v>9.2111554259731807E-3</v>
      </c>
      <c r="BQ92">
        <v>9.23386076633082E-3</v>
      </c>
      <c r="BR92">
        <v>9.2544026107284506E-3</v>
      </c>
      <c r="BS92">
        <v>9.2737308958279804E-3</v>
      </c>
      <c r="BT92">
        <v>9.29254143191156E-3</v>
      </c>
      <c r="BU92">
        <v>9.3110356428701101E-3</v>
      </c>
      <c r="BV92">
        <v>9.3296362710270798E-3</v>
      </c>
      <c r="BW92">
        <v>9.3489719259826892E-3</v>
      </c>
      <c r="BX92">
        <v>9.3696593125364904E-3</v>
      </c>
      <c r="BY92">
        <v>9.3921834014812407E-3</v>
      </c>
      <c r="BZ92">
        <v>9.4166971596439299E-3</v>
      </c>
      <c r="CA92">
        <v>9.4431756796789605E-3</v>
      </c>
      <c r="CB92">
        <v>9.4714328133018201E-3</v>
      </c>
      <c r="CC92">
        <v>9.5011197240025408E-3</v>
      </c>
      <c r="CD92">
        <v>9.5314818077704908E-3</v>
      </c>
      <c r="CE92">
        <v>9.5618641123613006E-3</v>
      </c>
    </row>
    <row r="93" spans="1:83" x14ac:dyDescent="0.25">
      <c r="A93" t="s">
        <v>23</v>
      </c>
      <c r="B93" t="s">
        <v>8</v>
      </c>
      <c r="C93">
        <v>0.90223506218757199</v>
      </c>
      <c r="D93">
        <v>0.87376805334526997</v>
      </c>
      <c r="E93">
        <v>0.85559373984350395</v>
      </c>
      <c r="F93">
        <v>0.84567536031775603</v>
      </c>
      <c r="G93">
        <v>0.84103822842569897</v>
      </c>
      <c r="H93">
        <v>0.83881785159975897</v>
      </c>
      <c r="I93">
        <v>0.83713733788298905</v>
      </c>
      <c r="J93">
        <v>0.83518226958239605</v>
      </c>
      <c r="K93">
        <v>0.83282175260868496</v>
      </c>
      <c r="L93">
        <v>0.83016925868639702</v>
      </c>
      <c r="M93">
        <v>0.82742183119164103</v>
      </c>
      <c r="N93">
        <v>0.824713866343046</v>
      </c>
      <c r="O93">
        <v>0.82251451709960199</v>
      </c>
      <c r="P93">
        <v>0.82093919959317396</v>
      </c>
      <c r="Q93">
        <v>0.82020869393950102</v>
      </c>
      <c r="R93">
        <v>0.82075922722136696</v>
      </c>
      <c r="S93">
        <v>0.82021863488925495</v>
      </c>
      <c r="T93">
        <v>0.81978428381831303</v>
      </c>
      <c r="U93">
        <v>0.81940033541266799</v>
      </c>
      <c r="V93">
        <v>0.81902560072637498</v>
      </c>
      <c r="W93">
        <v>0.81836118693287296</v>
      </c>
      <c r="X93">
        <v>0.81713497393454704</v>
      </c>
      <c r="Y93">
        <v>0.81537218392373001</v>
      </c>
      <c r="Z93">
        <v>0.81322163519400603</v>
      </c>
      <c r="AA93">
        <v>0.80965172348493397</v>
      </c>
      <c r="AB93">
        <v>0.80343233552154203</v>
      </c>
      <c r="AC93">
        <v>0.79465585784624504</v>
      </c>
      <c r="AD93">
        <v>0.783827610967052</v>
      </c>
      <c r="AE93">
        <v>0.77137861385025397</v>
      </c>
      <c r="AF93">
        <v>0.75762549105599697</v>
      </c>
      <c r="AG93">
        <v>0.74270850993283999</v>
      </c>
      <c r="AH93">
        <v>0.72651610863092597</v>
      </c>
      <c r="AI93">
        <v>0.70886503349317398</v>
      </c>
      <c r="AJ93">
        <v>0.68998075465263797</v>
      </c>
      <c r="AK93">
        <v>0.67023235201453901</v>
      </c>
      <c r="AL93">
        <v>0.65006234028097198</v>
      </c>
      <c r="AM93">
        <v>0.62986855655407203</v>
      </c>
      <c r="AN93">
        <v>0.60975067100511604</v>
      </c>
      <c r="AO93">
        <v>0.58989382435142601</v>
      </c>
      <c r="AP93">
        <v>0.57063385904487196</v>
      </c>
      <c r="AQ93">
        <v>0.55218106801939604</v>
      </c>
      <c r="AR93">
        <v>0.53466132077578699</v>
      </c>
      <c r="AS93">
        <v>0.51815648182122698</v>
      </c>
      <c r="AT93">
        <v>0.50275307951870896</v>
      </c>
      <c r="AU93">
        <v>0.48850878741708698</v>
      </c>
      <c r="AV93">
        <v>0.47546508242443197</v>
      </c>
      <c r="AW93">
        <v>0.46364068409822501</v>
      </c>
      <c r="AX93">
        <v>0.45298131440720901</v>
      </c>
      <c r="AY93">
        <v>0.44340782883199398</v>
      </c>
      <c r="AZ93">
        <v>0.43473508516338499</v>
      </c>
      <c r="BA93">
        <v>0.426703128001518</v>
      </c>
      <c r="BB93">
        <v>0.41972795863293</v>
      </c>
      <c r="BC93">
        <v>0.41353999376964901</v>
      </c>
      <c r="BD93">
        <v>0.40809548088296699</v>
      </c>
      <c r="BE93">
        <v>0.40335055606416798</v>
      </c>
      <c r="BF93">
        <v>0.39925937786332899</v>
      </c>
      <c r="BG93">
        <v>0.395763144549301</v>
      </c>
      <c r="BH93">
        <v>0.39280496991110198</v>
      </c>
      <c r="BI93">
        <v>0.39032122547099002</v>
      </c>
      <c r="BJ93">
        <v>0.38824843227140798</v>
      </c>
      <c r="BK93">
        <v>0.38653150195303099</v>
      </c>
      <c r="BL93">
        <v>0.38511994031853403</v>
      </c>
      <c r="BM93">
        <v>0.38397015259037398</v>
      </c>
      <c r="BN93">
        <v>0.38304475279355799</v>
      </c>
      <c r="BO93">
        <v>0.38230337274082099</v>
      </c>
      <c r="BP93">
        <v>0.38169928249277302</v>
      </c>
      <c r="BQ93">
        <v>0.38121190930043403</v>
      </c>
      <c r="BR93">
        <v>0.38084107577399401</v>
      </c>
      <c r="BS93">
        <v>0.38060271132622697</v>
      </c>
      <c r="BT93">
        <v>0.38050444905438602</v>
      </c>
      <c r="BU93">
        <v>0.38053665207435899</v>
      </c>
      <c r="BV93">
        <v>0.38070121373152999</v>
      </c>
      <c r="BW93">
        <v>0.38101074172560601</v>
      </c>
      <c r="BX93">
        <v>0.38147987316426701</v>
      </c>
      <c r="BY93">
        <v>0.38212046591349202</v>
      </c>
      <c r="BZ93">
        <v>0.38293338827915402</v>
      </c>
      <c r="CA93">
        <v>0.38391421454892599</v>
      </c>
      <c r="CB93">
        <v>0.38505334090788301</v>
      </c>
      <c r="CC93">
        <v>0.38633531851869701</v>
      </c>
      <c r="CD93">
        <v>0.387728574678539</v>
      </c>
      <c r="CE93">
        <v>0.38920510722177898</v>
      </c>
    </row>
    <row r="94" spans="1:83" x14ac:dyDescent="0.25">
      <c r="A94" t="s">
        <v>23</v>
      </c>
      <c r="B94" t="s">
        <v>9</v>
      </c>
      <c r="C94">
        <v>0.49999999999837602</v>
      </c>
      <c r="D94">
        <v>0.46175839433287702</v>
      </c>
      <c r="E94">
        <v>0.45520242493519703</v>
      </c>
      <c r="F94">
        <v>0.46154962237019098</v>
      </c>
      <c r="G94">
        <v>0.47158773867220699</v>
      </c>
      <c r="H94">
        <v>0.479534511478521</v>
      </c>
      <c r="I94">
        <v>0.48331772468383</v>
      </c>
      <c r="J94">
        <v>0.48335554093760402</v>
      </c>
      <c r="K94">
        <v>0.48106871711932803</v>
      </c>
      <c r="L94">
        <v>0.47786848212689997</v>
      </c>
      <c r="M94">
        <v>0.47477095842484801</v>
      </c>
      <c r="N94">
        <v>0.47229496088740303</v>
      </c>
      <c r="O94">
        <v>0.47078529793135898</v>
      </c>
      <c r="P94">
        <v>0.47014666661441301</v>
      </c>
      <c r="Q94">
        <v>0.47024886165834001</v>
      </c>
      <c r="R94">
        <v>0.47107064425059603</v>
      </c>
      <c r="S94">
        <v>0.47107802695124101</v>
      </c>
      <c r="T94">
        <v>0.47100628010919698</v>
      </c>
      <c r="U94">
        <v>0.47087953791466602</v>
      </c>
      <c r="V94">
        <v>0.47072290133768502</v>
      </c>
      <c r="W94">
        <v>0.469497043692226</v>
      </c>
      <c r="X94">
        <v>0.46682653051366302</v>
      </c>
      <c r="Y94">
        <v>0.46297129152324001</v>
      </c>
      <c r="Z94">
        <v>0.45838507004636803</v>
      </c>
      <c r="AA94">
        <v>0.44914240256063798</v>
      </c>
      <c r="AB94">
        <v>0.43365314509669001</v>
      </c>
      <c r="AC94">
        <v>0.41363730686960198</v>
      </c>
      <c r="AD94">
        <v>0.39083082765817101</v>
      </c>
      <c r="AE94">
        <v>0.36637418598975702</v>
      </c>
      <c r="AF94">
        <v>0.34090853094440998</v>
      </c>
      <c r="AG94">
        <v>0.31470498400351199</v>
      </c>
      <c r="AH94">
        <v>0.28780225503031198</v>
      </c>
      <c r="AI94">
        <v>0.260221380538884</v>
      </c>
      <c r="AJ94">
        <v>0.233499738677797</v>
      </c>
      <c r="AK94">
        <v>0.20849288912499001</v>
      </c>
      <c r="AL94">
        <v>0.18601359763637901</v>
      </c>
      <c r="AM94">
        <v>0.16629902367931601</v>
      </c>
      <c r="AN94">
        <v>0.14748493044340799</v>
      </c>
      <c r="AO94">
        <v>0.13047100118958899</v>
      </c>
      <c r="AP94">
        <v>0.11614429774334099</v>
      </c>
      <c r="AQ94">
        <v>0.104424799860474</v>
      </c>
      <c r="AR94">
        <v>9.5006569148706393E-2</v>
      </c>
      <c r="AS94">
        <v>8.7844005629313895E-2</v>
      </c>
      <c r="AT94">
        <v>8.2358496933170294E-2</v>
      </c>
      <c r="AU94">
        <v>7.8041341761042299E-2</v>
      </c>
      <c r="AV94">
        <v>7.4887849841326098E-2</v>
      </c>
      <c r="AW94">
        <v>7.2509720431854094E-2</v>
      </c>
      <c r="AX94">
        <v>7.0827450234740894E-2</v>
      </c>
      <c r="AY94">
        <v>6.9780479339017099E-2</v>
      </c>
      <c r="AZ94">
        <v>6.91240182777111E-2</v>
      </c>
      <c r="BA94">
        <v>6.8675430935707202E-2</v>
      </c>
      <c r="BB94">
        <v>6.8452584123931404E-2</v>
      </c>
      <c r="BC94">
        <v>6.8370731361858603E-2</v>
      </c>
      <c r="BD94">
        <v>6.8394456917321905E-2</v>
      </c>
      <c r="BE94">
        <v>6.8497858780545595E-2</v>
      </c>
      <c r="BF94">
        <v>6.8661464860485605E-2</v>
      </c>
      <c r="BG94">
        <v>6.8868340467300906E-2</v>
      </c>
      <c r="BH94">
        <v>6.91052482660338E-2</v>
      </c>
      <c r="BI94">
        <v>6.9360125665123798E-2</v>
      </c>
      <c r="BJ94">
        <v>6.9622553512692004E-2</v>
      </c>
      <c r="BK94">
        <v>6.9884762676483594E-2</v>
      </c>
      <c r="BL94">
        <v>7.0140613319409198E-2</v>
      </c>
      <c r="BM94">
        <v>7.0385764166543602E-2</v>
      </c>
      <c r="BN94">
        <v>7.0617348148333398E-2</v>
      </c>
      <c r="BO94">
        <v>7.0832136314364802E-2</v>
      </c>
      <c r="BP94">
        <v>7.1025782977657603E-2</v>
      </c>
      <c r="BQ94">
        <v>7.1198860371617698E-2</v>
      </c>
      <c r="BR94">
        <v>7.1355704662830297E-2</v>
      </c>
      <c r="BS94">
        <v>7.1503478038972404E-2</v>
      </c>
      <c r="BT94">
        <v>7.16473982481938E-2</v>
      </c>
      <c r="BU94">
        <v>7.1788924840955295E-2</v>
      </c>
      <c r="BV94">
        <v>7.1931239829780197E-2</v>
      </c>
      <c r="BW94">
        <v>7.2079104934181806E-2</v>
      </c>
      <c r="BX94">
        <v>7.2237192157402097E-2</v>
      </c>
      <c r="BY94">
        <v>7.2409177291219706E-2</v>
      </c>
      <c r="BZ94">
        <v>7.2596215671812306E-2</v>
      </c>
      <c r="CA94">
        <v>7.2798126464941701E-2</v>
      </c>
      <c r="CB94">
        <v>7.3013510296136799E-2</v>
      </c>
      <c r="CC94">
        <v>7.3239738740660601E-2</v>
      </c>
      <c r="CD94">
        <v>7.3471091865459595E-2</v>
      </c>
      <c r="CE94">
        <v>7.3702614456351498E-2</v>
      </c>
    </row>
    <row r="95" spans="1:83" x14ac:dyDescent="0.25">
      <c r="A95" t="s">
        <v>23</v>
      </c>
      <c r="B95" t="s">
        <v>10</v>
      </c>
      <c r="C95">
        <v>2325.8611993770901</v>
      </c>
      <c r="D95">
        <v>2338.0402090442599</v>
      </c>
      <c r="E95">
        <v>2401.6602144925901</v>
      </c>
      <c r="F95">
        <v>2466.9832181342499</v>
      </c>
      <c r="G95">
        <v>2534.4980806270901</v>
      </c>
      <c r="H95">
        <v>2604.4572464091898</v>
      </c>
      <c r="I95">
        <v>2676.9969553360002</v>
      </c>
      <c r="J95">
        <v>2752.2614613721498</v>
      </c>
      <c r="K95">
        <v>2830.5272512831398</v>
      </c>
      <c r="L95">
        <v>2912.4755243463001</v>
      </c>
      <c r="M95">
        <v>2998.8676209304099</v>
      </c>
      <c r="N95">
        <v>3090.6051283143001</v>
      </c>
      <c r="O95">
        <v>3186.51397950821</v>
      </c>
      <c r="P95">
        <v>3285.9971233808301</v>
      </c>
      <c r="Q95">
        <v>3387.18727250136</v>
      </c>
      <c r="R95">
        <v>3486.0974075701101</v>
      </c>
      <c r="S95">
        <v>3593.5185265509499</v>
      </c>
      <c r="T95">
        <v>3704.4337971190498</v>
      </c>
      <c r="U95">
        <v>3819.1076848762</v>
      </c>
      <c r="V95">
        <v>3937.8847965156401</v>
      </c>
      <c r="W95">
        <v>4060.9895270934198</v>
      </c>
      <c r="X95">
        <v>4188.2976579178103</v>
      </c>
      <c r="Y95">
        <v>4319.5888009873097</v>
      </c>
      <c r="Z95">
        <v>4454.59047659099</v>
      </c>
      <c r="AA95">
        <v>4592.8899581078804</v>
      </c>
      <c r="AB95">
        <v>4733.99037077097</v>
      </c>
      <c r="AC95">
        <v>4877.5030302867399</v>
      </c>
      <c r="AD95">
        <v>5023.1474428351003</v>
      </c>
      <c r="AE95">
        <v>5169.9819505915202</v>
      </c>
      <c r="AF95">
        <v>5316.5479856915599</v>
      </c>
      <c r="AG95">
        <v>5461.4430790348497</v>
      </c>
      <c r="AH95">
        <v>5604.4668778927698</v>
      </c>
      <c r="AI95">
        <v>5745.8838478671096</v>
      </c>
      <c r="AJ95">
        <v>5887.2807825685604</v>
      </c>
      <c r="AK95">
        <v>6030.4728777185301</v>
      </c>
      <c r="AL95">
        <v>6176.2775724497897</v>
      </c>
      <c r="AM95">
        <v>6325.16369214735</v>
      </c>
      <c r="AN95">
        <v>7253.5885953056804</v>
      </c>
      <c r="AO95">
        <v>7695.2751446790398</v>
      </c>
      <c r="AP95">
        <v>8155.5666544140404</v>
      </c>
      <c r="AQ95">
        <v>8635.1616291339906</v>
      </c>
      <c r="AR95">
        <v>9134.8223741788606</v>
      </c>
      <c r="AS95">
        <v>9363.5360912438191</v>
      </c>
      <c r="AT95">
        <v>9897.4949295466395</v>
      </c>
      <c r="AU95">
        <v>10451.1295247095</v>
      </c>
      <c r="AV95">
        <v>10708.972040569701</v>
      </c>
      <c r="AW95">
        <v>11289.847314718299</v>
      </c>
      <c r="AX95">
        <v>11557.3888568936</v>
      </c>
      <c r="AY95">
        <v>11825.7598635984</v>
      </c>
      <c r="AZ95">
        <v>12096.9891602357</v>
      </c>
      <c r="BA95">
        <v>12375.661219677701</v>
      </c>
      <c r="BB95">
        <v>12647.949764937101</v>
      </c>
      <c r="BC95">
        <v>12919.291151375601</v>
      </c>
      <c r="BD95">
        <v>13188.8391009938</v>
      </c>
      <c r="BE95">
        <v>13455.7809627323</v>
      </c>
      <c r="BF95">
        <v>13719.432988803401</v>
      </c>
      <c r="BG95">
        <v>13979.677484915601</v>
      </c>
      <c r="BH95">
        <v>14236.5088465791</v>
      </c>
      <c r="BI95">
        <v>14490.369828508699</v>
      </c>
      <c r="BJ95">
        <v>14741.9329695121</v>
      </c>
      <c r="BK95">
        <v>14991.781136555999</v>
      </c>
      <c r="BL95">
        <v>15240.525219057399</v>
      </c>
      <c r="BM95">
        <v>15488.6920390822</v>
      </c>
      <c r="BN95">
        <v>15736.7243513455</v>
      </c>
      <c r="BO95">
        <v>15985.350739555501</v>
      </c>
      <c r="BP95">
        <v>16235.753751115701</v>
      </c>
      <c r="BQ95">
        <v>16488.163170118802</v>
      </c>
      <c r="BR95">
        <v>16741.990525108002</v>
      </c>
      <c r="BS95">
        <v>16995.9243654085</v>
      </c>
      <c r="BT95">
        <v>17248.983905259</v>
      </c>
      <c r="BU95">
        <v>17500.9785919973</v>
      </c>
      <c r="BV95">
        <v>17751.207864365599</v>
      </c>
      <c r="BW95">
        <v>17998.444339039801</v>
      </c>
      <c r="BX95">
        <v>18241.3093114642</v>
      </c>
      <c r="BY95">
        <v>18478.5025399441</v>
      </c>
      <c r="BZ95">
        <v>18709.228186890399</v>
      </c>
      <c r="CA95">
        <v>18932.953825747001</v>
      </c>
      <c r="CB95">
        <v>19149.427254460999</v>
      </c>
      <c r="CC95">
        <v>19358.7325403834</v>
      </c>
      <c r="CD95">
        <v>19561.844864785398</v>
      </c>
      <c r="CE95">
        <v>19759.655341587</v>
      </c>
    </row>
    <row r="96" spans="1:83" x14ac:dyDescent="0.25">
      <c r="A96" t="s">
        <v>23</v>
      </c>
      <c r="B96" t="s">
        <v>11</v>
      </c>
      <c r="C96">
        <v>1162.93059968477</v>
      </c>
      <c r="D96">
        <v>1100.3974909614401</v>
      </c>
      <c r="E96">
        <v>1083.09245180482</v>
      </c>
      <c r="F96">
        <v>1114.23550324032</v>
      </c>
      <c r="G96">
        <v>1166.6892781368599</v>
      </c>
      <c r="H96">
        <v>1222.72036408693</v>
      </c>
      <c r="I96">
        <v>1272.2979104127901</v>
      </c>
      <c r="J96">
        <v>1312.87983213551</v>
      </c>
      <c r="K96">
        <v>1346.5256468375501</v>
      </c>
      <c r="L96">
        <v>1376.97495282158</v>
      </c>
      <c r="M96">
        <v>1407.8099852563701</v>
      </c>
      <c r="N96">
        <v>1441.6303797779899</v>
      </c>
      <c r="O96">
        <v>1479.79321760022</v>
      </c>
      <c r="P96">
        <v>1522.4405230846301</v>
      </c>
      <c r="Q96">
        <v>1568.8538714390299</v>
      </c>
      <c r="R96">
        <v>1617.6397913947401</v>
      </c>
      <c r="S96">
        <v>1667.63182492901</v>
      </c>
      <c r="T96">
        <v>1718.9331400600099</v>
      </c>
      <c r="U96">
        <v>1771.6775457142101</v>
      </c>
      <c r="V96">
        <v>1826.0849494870599</v>
      </c>
      <c r="W96">
        <v>1880.62583738067</v>
      </c>
      <c r="X96">
        <v>1931.47800044378</v>
      </c>
      <c r="Y96">
        <v>1978.02313526065</v>
      </c>
      <c r="Z96">
        <v>2021.2590188235599</v>
      </c>
      <c r="AA96">
        <v>2054.5484380947</v>
      </c>
      <c r="AB96">
        <v>2060.47018504985</v>
      </c>
      <c r="AC96">
        <v>2037.24540777385</v>
      </c>
      <c r="AD96">
        <v>1992.0319694219299</v>
      </c>
      <c r="AE96">
        <v>1930.1488008767799</v>
      </c>
      <c r="AF96">
        <v>1854.7286995504001</v>
      </c>
      <c r="AG96">
        <v>1767.08048610944</v>
      </c>
      <c r="AH96">
        <v>1667.43706047865</v>
      </c>
      <c r="AI96">
        <v>1555.74930413058</v>
      </c>
      <c r="AJ96">
        <v>1435.7814804685499</v>
      </c>
      <c r="AK96">
        <v>1316.5239871778799</v>
      </c>
      <c r="AL96">
        <v>1203.1191769623199</v>
      </c>
      <c r="AM96">
        <v>1100.2184946330999</v>
      </c>
      <c r="AN96">
        <v>1124.8986674438399</v>
      </c>
      <c r="AO96">
        <v>1055.70453068948</v>
      </c>
      <c r="AP96">
        <v>992.26441605480704</v>
      </c>
      <c r="AQ96">
        <v>939.47537495857898</v>
      </c>
      <c r="AR96">
        <v>898.53081866645596</v>
      </c>
      <c r="AS96">
        <v>844.15500306336696</v>
      </c>
      <c r="AT96">
        <v>830.99098190000404</v>
      </c>
      <c r="AU96">
        <v>827.14804983373904</v>
      </c>
      <c r="AV96">
        <v>808.02171928656105</v>
      </c>
      <c r="AW96">
        <v>821.655412286201</v>
      </c>
      <c r="AX96">
        <v>817.995123778932</v>
      </c>
      <c r="AY96">
        <v>821.33105747306399</v>
      </c>
      <c r="AZ96">
        <v>830.36046162075195</v>
      </c>
      <c r="BA96">
        <v>842.71181429598698</v>
      </c>
      <c r="BB96">
        <v>857.54030599866599</v>
      </c>
      <c r="BC96">
        <v>874.26389789079099</v>
      </c>
      <c r="BD96">
        <v>892.41316058061295</v>
      </c>
      <c r="BE96">
        <v>911.62490971236696</v>
      </c>
      <c r="BF96">
        <v>931.61506780258901</v>
      </c>
      <c r="BG96">
        <v>952.15921079581597</v>
      </c>
      <c r="BH96">
        <v>973.07980593834395</v>
      </c>
      <c r="BI96">
        <v>994.23679419549796</v>
      </c>
      <c r="BJ96">
        <v>1015.5209260087599</v>
      </c>
      <c r="BK96">
        <v>1036.8487431123799</v>
      </c>
      <c r="BL96">
        <v>1058.15828117569</v>
      </c>
      <c r="BM96">
        <v>1079.40564314721</v>
      </c>
      <c r="BN96">
        <v>1100.5619224367999</v>
      </c>
      <c r="BO96">
        <v>1121.6108718365299</v>
      </c>
      <c r="BP96">
        <v>1142.5478803537601</v>
      </c>
      <c r="BQ96">
        <v>1163.3793922943</v>
      </c>
      <c r="BR96">
        <v>1184.1193636768401</v>
      </c>
      <c r="BS96">
        <v>1204.7845089887201</v>
      </c>
      <c r="BT96">
        <v>1225.3895979642</v>
      </c>
      <c r="BU96">
        <v>1245.94520783246</v>
      </c>
      <c r="BV96">
        <v>1266.4577284959501</v>
      </c>
      <c r="BW96">
        <v>1286.9278897535901</v>
      </c>
      <c r="BX96">
        <v>1307.3486300671</v>
      </c>
      <c r="BY96">
        <v>1327.7038316652699</v>
      </c>
      <c r="BZ96">
        <v>1347.9683499252801</v>
      </c>
      <c r="CA96">
        <v>1368.10976523918</v>
      </c>
      <c r="CB96">
        <v>1388.09046439293</v>
      </c>
      <c r="CC96">
        <v>1407.87016016691</v>
      </c>
      <c r="CD96">
        <v>1427.4088715841101</v>
      </c>
      <c r="CE96">
        <v>1446.67047063921</v>
      </c>
    </row>
    <row r="97" spans="1:83" x14ac:dyDescent="0.25">
      <c r="A97" t="s">
        <v>23</v>
      </c>
      <c r="B97" t="s">
        <v>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</row>
    <row r="98" spans="1:83" x14ac:dyDescent="0.25">
      <c r="A98" t="s">
        <v>23</v>
      </c>
      <c r="B98" t="s">
        <v>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</row>
    <row r="99" spans="1:83" x14ac:dyDescent="0.25">
      <c r="A99" t="s">
        <v>23</v>
      </c>
      <c r="B99" t="s">
        <v>14</v>
      </c>
      <c r="C99">
        <v>243.07042698993601</v>
      </c>
      <c r="D99">
        <v>207.61742215150201</v>
      </c>
      <c r="E99">
        <v>227.631911563985</v>
      </c>
      <c r="F99">
        <v>260.17442810849798</v>
      </c>
      <c r="G99">
        <v>284.15174702111102</v>
      </c>
      <c r="H99">
        <v>297.811290570209</v>
      </c>
      <c r="I99">
        <v>303.98052164036602</v>
      </c>
      <c r="J99">
        <v>306.858854492413</v>
      </c>
      <c r="K99">
        <v>309.72922515501</v>
      </c>
      <c r="L99">
        <v>314.38203789742801</v>
      </c>
      <c r="M99">
        <v>321.41852848374498</v>
      </c>
      <c r="N99">
        <v>330.72819557260198</v>
      </c>
      <c r="O99">
        <v>341.76181396506701</v>
      </c>
      <c r="P99">
        <v>353.783533372119</v>
      </c>
      <c r="Q99">
        <v>366.08821633716201</v>
      </c>
      <c r="R99">
        <v>377.93790410537503</v>
      </c>
      <c r="S99">
        <v>389.44787842441798</v>
      </c>
      <c r="T99">
        <v>401.26282813956601</v>
      </c>
      <c r="U99">
        <v>413.48755372614897</v>
      </c>
      <c r="V99">
        <v>426.21817619015502</v>
      </c>
      <c r="W99">
        <v>437.566610913001</v>
      </c>
      <c r="X99">
        <v>446.02026531947098</v>
      </c>
      <c r="Y99">
        <v>453.25536688372102</v>
      </c>
      <c r="Z99">
        <v>460.46391589446699</v>
      </c>
      <c r="AA99">
        <v>459.31027454103298</v>
      </c>
      <c r="AB99">
        <v>442.642479811089</v>
      </c>
      <c r="AC99">
        <v>419.46995320305598</v>
      </c>
      <c r="AD99">
        <v>395.91653218145098</v>
      </c>
      <c r="AE99">
        <v>372.16450998677499</v>
      </c>
      <c r="AF99">
        <v>347.47272698759798</v>
      </c>
      <c r="AG99">
        <v>320.94802131088301</v>
      </c>
      <c r="AH99">
        <v>291.97518990877001</v>
      </c>
      <c r="AI99">
        <v>260.39397101115497</v>
      </c>
      <c r="AJ99">
        <v>230.34255410089</v>
      </c>
      <c r="AK99">
        <v>205.57983854459701</v>
      </c>
      <c r="AL99">
        <v>185.61997174723899</v>
      </c>
      <c r="AM99">
        <v>170.5451205329</v>
      </c>
      <c r="AN99">
        <v>157.31192321680101</v>
      </c>
      <c r="AO99">
        <v>146.85957056884899</v>
      </c>
      <c r="AP99">
        <v>140.407021082949</v>
      </c>
      <c r="AQ99">
        <v>136.75349104484599</v>
      </c>
      <c r="AR99">
        <v>135.10018343921701</v>
      </c>
      <c r="AS99">
        <v>135.216055288506</v>
      </c>
      <c r="AT99">
        <v>136.44668706756201</v>
      </c>
      <c r="AU99">
        <v>138.306284495195</v>
      </c>
      <c r="AV99">
        <v>140.94344785367801</v>
      </c>
      <c r="AW99">
        <v>143.949677376409</v>
      </c>
      <c r="AX99">
        <v>147.365106415799</v>
      </c>
      <c r="AY99">
        <v>151.24461941555001</v>
      </c>
      <c r="AZ99">
        <v>155.197141575339</v>
      </c>
      <c r="BA99">
        <v>158.78853299848001</v>
      </c>
      <c r="BB99">
        <v>162.49432574339099</v>
      </c>
      <c r="BC99">
        <v>166.29944002853799</v>
      </c>
      <c r="BD99">
        <v>170.174283120653</v>
      </c>
      <c r="BE99">
        <v>174.095560690658</v>
      </c>
      <c r="BF99">
        <v>178.04341221394199</v>
      </c>
      <c r="BG99">
        <v>182.00109905614701</v>
      </c>
      <c r="BH99">
        <v>185.95530727813099</v>
      </c>
      <c r="BI99">
        <v>189.89578982818699</v>
      </c>
      <c r="BJ99">
        <v>193.81522762283299</v>
      </c>
      <c r="BK99">
        <v>197.70897706682101</v>
      </c>
      <c r="BL99">
        <v>201.574565891182</v>
      </c>
      <c r="BM99">
        <v>205.41141697782601</v>
      </c>
      <c r="BN99">
        <v>209.220403379663</v>
      </c>
      <c r="BO99">
        <v>213.00383697093699</v>
      </c>
      <c r="BP99">
        <v>216.76575975811801</v>
      </c>
      <c r="BQ99">
        <v>220.51183159503699</v>
      </c>
      <c r="BR99">
        <v>224.24749179923899</v>
      </c>
      <c r="BS99">
        <v>227.976661557478</v>
      </c>
      <c r="BT99">
        <v>231.701040776323</v>
      </c>
      <c r="BU99">
        <v>235.42074241256799</v>
      </c>
      <c r="BV99">
        <v>239.135052988551</v>
      </c>
      <c r="BW99">
        <v>242.84156013390299</v>
      </c>
      <c r="BX99">
        <v>246.535572119997</v>
      </c>
      <c r="BY99">
        <v>250.21028829258501</v>
      </c>
      <c r="BZ99">
        <v>253.85737485652899</v>
      </c>
      <c r="CA99">
        <v>257.46795561922801</v>
      </c>
      <c r="CB99">
        <v>261.03309739479801</v>
      </c>
      <c r="CC99">
        <v>264.54450505522198</v>
      </c>
      <c r="CD99">
        <v>267.99526754403303</v>
      </c>
      <c r="CE99">
        <v>271.38054399205799</v>
      </c>
    </row>
    <row r="100" spans="1:83" x14ac:dyDescent="0.25">
      <c r="A100" t="s">
        <v>23</v>
      </c>
      <c r="B100" t="s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168.15164071415501</v>
      </c>
      <c r="BA100">
        <v>172.08351506789899</v>
      </c>
      <c r="BB100">
        <v>176.131621182788</v>
      </c>
      <c r="BC100">
        <v>180.284000021607</v>
      </c>
      <c r="BD100">
        <v>184.508984691432</v>
      </c>
      <c r="BE100">
        <v>188.78262885868301</v>
      </c>
      <c r="BF100">
        <v>193.08517856129501</v>
      </c>
      <c r="BG100">
        <v>197.39974492536899</v>
      </c>
      <c r="BH100">
        <v>201.71213613207101</v>
      </c>
      <c r="BI100">
        <v>206.01075749105499</v>
      </c>
      <c r="BJ100">
        <v>210.28712905926</v>
      </c>
      <c r="BK100">
        <v>214.53568489991301</v>
      </c>
      <c r="BL100">
        <v>218.753380527183</v>
      </c>
      <c r="BM100">
        <v>222.93932291018399</v>
      </c>
      <c r="BN100">
        <v>227.09444497308499</v>
      </c>
      <c r="BO100">
        <v>231.220870188173</v>
      </c>
      <c r="BP100">
        <v>235.322470887278</v>
      </c>
      <c r="BQ100">
        <v>239.40493592275999</v>
      </c>
      <c r="BR100">
        <v>243.47400617524701</v>
      </c>
      <c r="BS100">
        <v>247.533652170328</v>
      </c>
      <c r="BT100">
        <v>251.58512616945899</v>
      </c>
      <c r="BU100">
        <v>255.62809967362901</v>
      </c>
      <c r="BV100">
        <v>259.66168368502298</v>
      </c>
      <c r="BW100">
        <v>263.68364605741999</v>
      </c>
      <c r="BX100">
        <v>267.68968848590998</v>
      </c>
      <c r="BY100">
        <v>271.67323959539101</v>
      </c>
      <c r="BZ100">
        <v>275.625926331757</v>
      </c>
      <c r="CA100">
        <v>279.53846206822197</v>
      </c>
      <c r="CB100">
        <v>283.40139994484798</v>
      </c>
      <c r="CC100">
        <v>287.20547350967098</v>
      </c>
      <c r="CD100">
        <v>290.942750291332</v>
      </c>
      <c r="CE100">
        <v>294.608441679566</v>
      </c>
    </row>
    <row r="101" spans="1:83" x14ac:dyDescent="0.25">
      <c r="A101" t="s">
        <v>23</v>
      </c>
      <c r="B101" t="s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110.911890470988</v>
      </c>
      <c r="BA101">
        <v>113.62599321574299</v>
      </c>
      <c r="BB101">
        <v>116.495292992985</v>
      </c>
      <c r="BC101">
        <v>119.445189801184</v>
      </c>
      <c r="BD101">
        <v>122.45530651431901</v>
      </c>
      <c r="BE101">
        <v>125.51075387011301</v>
      </c>
      <c r="BF101">
        <v>128.599126923174</v>
      </c>
      <c r="BG101">
        <v>131.70719384186</v>
      </c>
      <c r="BH101">
        <v>134.82304630177899</v>
      </c>
      <c r="BI101">
        <v>137.93440402854301</v>
      </c>
      <c r="BJ101">
        <v>141.030476221122</v>
      </c>
      <c r="BK101">
        <v>144.10361975691899</v>
      </c>
      <c r="BL101">
        <v>147.14843271317599</v>
      </c>
      <c r="BM101">
        <v>150.16201246576099</v>
      </c>
      <c r="BN101">
        <v>153.143663815922</v>
      </c>
      <c r="BO101">
        <v>156.09232122039001</v>
      </c>
      <c r="BP101">
        <v>159.00619378752901</v>
      </c>
      <c r="BQ101">
        <v>161.89023953067601</v>
      </c>
      <c r="BR101">
        <v>164.75368278267001</v>
      </c>
      <c r="BS101">
        <v>167.60754238772901</v>
      </c>
      <c r="BT101">
        <v>170.45803239593599</v>
      </c>
      <c r="BU101">
        <v>173.30540556330399</v>
      </c>
      <c r="BV101">
        <v>176.15202704924999</v>
      </c>
      <c r="BW101">
        <v>179.00175037576699</v>
      </c>
      <c r="BX101">
        <v>181.85718388997199</v>
      </c>
      <c r="BY101">
        <v>184.71821810227399</v>
      </c>
      <c r="BZ101">
        <v>187.58022790017199</v>
      </c>
      <c r="CA101">
        <v>190.43626234157099</v>
      </c>
      <c r="CB101">
        <v>193.277760142483</v>
      </c>
      <c r="CC101">
        <v>196.09459991688399</v>
      </c>
      <c r="CD101">
        <v>198.873309796548</v>
      </c>
      <c r="CE101">
        <v>201.604319298305</v>
      </c>
    </row>
    <row r="102" spans="1:83" x14ac:dyDescent="0.25">
      <c r="A102" t="s">
        <v>23</v>
      </c>
      <c r="B102" t="s">
        <v>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0.65959445890587598</v>
      </c>
      <c r="BA102">
        <v>0.660295631286408</v>
      </c>
      <c r="BB102">
        <v>0.66141043959441803</v>
      </c>
      <c r="BC102">
        <v>0.66253904831748001</v>
      </c>
      <c r="BD102">
        <v>0.66368207878391206</v>
      </c>
      <c r="BE102">
        <v>0.66484270628558095</v>
      </c>
      <c r="BF102">
        <v>0.66602277751914496</v>
      </c>
      <c r="BG102">
        <v>0.66721055739790702</v>
      </c>
      <c r="BH102">
        <v>0.66839332965818199</v>
      </c>
      <c r="BI102">
        <v>0.66954952114348598</v>
      </c>
      <c r="BJ102">
        <v>0.67065671994303699</v>
      </c>
      <c r="BK102">
        <v>0.67170000097721705</v>
      </c>
      <c r="BL102">
        <v>0.67266815424089399</v>
      </c>
      <c r="BM102">
        <v>0.67355552401250196</v>
      </c>
      <c r="BN102">
        <v>0.67436111805408805</v>
      </c>
      <c r="BO102">
        <v>0.67507885898603703</v>
      </c>
      <c r="BP102">
        <v>0.67569490150260803</v>
      </c>
      <c r="BQ102">
        <v>0.67621930561576804</v>
      </c>
      <c r="BR102">
        <v>0.67667873614435803</v>
      </c>
      <c r="BS102">
        <v>0.677110125908852</v>
      </c>
      <c r="BT102">
        <v>0.67753620808696502</v>
      </c>
      <c r="BU102">
        <v>0.67795913588752499</v>
      </c>
      <c r="BV102">
        <v>0.67839052935868505</v>
      </c>
      <c r="BW102">
        <v>0.678850406736211</v>
      </c>
      <c r="BX102">
        <v>0.67935819612096904</v>
      </c>
      <c r="BY102">
        <v>0.67992791037269196</v>
      </c>
      <c r="BZ102">
        <v>0.68056089786847895</v>
      </c>
      <c r="CA102">
        <v>0.681252450673835</v>
      </c>
      <c r="CB102">
        <v>0.68199296185585501</v>
      </c>
      <c r="CC102">
        <v>0.68276762806987701</v>
      </c>
      <c r="CD102">
        <v>0.68354791311145702</v>
      </c>
      <c r="CE102">
        <v>0.68431277172153004</v>
      </c>
    </row>
    <row r="103" spans="1:83" x14ac:dyDescent="0.25">
      <c r="A103" t="s">
        <v>23</v>
      </c>
      <c r="B103" t="s">
        <v>18</v>
      </c>
      <c r="C103">
        <v>9303.4447975083694</v>
      </c>
      <c r="D103">
        <v>9558.47686863126</v>
      </c>
      <c r="E103">
        <v>9818.5709200969595</v>
      </c>
      <c r="F103">
        <v>10085.6272422607</v>
      </c>
      <c r="G103">
        <v>10361.6444163582</v>
      </c>
      <c r="H103">
        <v>10647.654496634001</v>
      </c>
      <c r="I103">
        <v>10944.2144647441</v>
      </c>
      <c r="J103">
        <v>11251.914065971099</v>
      </c>
      <c r="K103">
        <v>11571.883645440001</v>
      </c>
      <c r="L103">
        <v>11906.908111430101</v>
      </c>
      <c r="M103">
        <v>12260.1000084888</v>
      </c>
      <c r="N103">
        <v>12635.1452446326</v>
      </c>
      <c r="O103">
        <v>13027.2439485333</v>
      </c>
      <c r="P103">
        <v>13433.9552299932</v>
      </c>
      <c r="Q103">
        <v>13847.6451639646</v>
      </c>
      <c r="R103">
        <v>14252.0138461073</v>
      </c>
      <c r="S103">
        <v>14691.1774999268</v>
      </c>
      <c r="T103">
        <v>15144.6260950374</v>
      </c>
      <c r="U103">
        <v>15613.4408311239</v>
      </c>
      <c r="V103">
        <v>16099.030544139299</v>
      </c>
      <c r="W103">
        <v>16602.312615634499</v>
      </c>
      <c r="X103">
        <v>17122.779209393801</v>
      </c>
      <c r="Y103">
        <v>17659.529325679901</v>
      </c>
      <c r="Z103">
        <v>18211.449001181001</v>
      </c>
      <c r="AA103">
        <v>18776.850909116201</v>
      </c>
      <c r="AB103">
        <v>19353.703704623</v>
      </c>
      <c r="AC103">
        <v>19940.418351800901</v>
      </c>
      <c r="AD103">
        <v>20535.848123711501</v>
      </c>
      <c r="AE103">
        <v>21136.143294204001</v>
      </c>
      <c r="AF103">
        <v>21735.340883198201</v>
      </c>
      <c r="AG103">
        <v>22327.707256001599</v>
      </c>
      <c r="AH103">
        <v>22912.423321943799</v>
      </c>
      <c r="AI103">
        <v>23490.570280709799</v>
      </c>
      <c r="AJ103">
        <v>24068.635330408801</v>
      </c>
      <c r="AK103">
        <v>24654.039432514099</v>
      </c>
      <c r="AL103">
        <v>25250.124476960998</v>
      </c>
      <c r="AM103">
        <v>25858.807135917901</v>
      </c>
      <c r="AN103">
        <v>26484.8053716463</v>
      </c>
      <c r="AO103">
        <v>27131.248110506702</v>
      </c>
      <c r="AP103">
        <v>27798.299170633501</v>
      </c>
      <c r="AQ103">
        <v>28486.2861882945</v>
      </c>
      <c r="AR103">
        <v>29195.700617892198</v>
      </c>
      <c r="AS103">
        <v>29926.689895747098</v>
      </c>
      <c r="AT103">
        <v>30677.632222331998</v>
      </c>
      <c r="AU103">
        <v>31443.907926266002</v>
      </c>
      <c r="AV103">
        <v>32219.6687001627</v>
      </c>
      <c r="AW103">
        <v>33000</v>
      </c>
      <c r="AX103">
        <v>33782.018626618301</v>
      </c>
      <c r="AY103">
        <v>34566.461761620798</v>
      </c>
      <c r="AZ103">
        <v>35359.259621461002</v>
      </c>
      <c r="BA103">
        <v>36173.8125295059</v>
      </c>
      <c r="BB103">
        <v>36969.706552080002</v>
      </c>
      <c r="BC103">
        <v>37762.832048188298</v>
      </c>
      <c r="BD103">
        <v>38550.715364006399</v>
      </c>
      <c r="BE103">
        <v>39330.981136590097</v>
      </c>
      <c r="BF103">
        <v>40101.630784703797</v>
      </c>
      <c r="BG103">
        <v>40862.320290265903</v>
      </c>
      <c r="BH103">
        <v>41613.033271462999</v>
      </c>
      <c r="BI103">
        <v>42355.063891554397</v>
      </c>
      <c r="BJ103">
        <v>43090.377968148801</v>
      </c>
      <c r="BK103">
        <v>43820.6792098406</v>
      </c>
      <c r="BL103">
        <v>44547.753234291202</v>
      </c>
      <c r="BM103">
        <v>45273.139931960897</v>
      </c>
      <c r="BN103">
        <v>45998.133466108797</v>
      </c>
      <c r="BO103">
        <v>46724.863472477802</v>
      </c>
      <c r="BP103">
        <v>47456.786513696898</v>
      </c>
      <c r="BQ103">
        <v>48194.5742441158</v>
      </c>
      <c r="BR103">
        <v>48936.506573326697</v>
      </c>
      <c r="BS103">
        <v>49678.750156992399</v>
      </c>
      <c r="BT103">
        <v>50418.438177766497</v>
      </c>
      <c r="BU103">
        <v>51155.013653993301</v>
      </c>
      <c r="BV103">
        <v>51886.428858996798</v>
      </c>
      <c r="BW103">
        <v>52609.0961756408</v>
      </c>
      <c r="BX103">
        <v>53318.985677827302</v>
      </c>
      <c r="BY103">
        <v>54012.296784845697</v>
      </c>
      <c r="BZ103">
        <v>54686.703279192297</v>
      </c>
      <c r="CA103">
        <v>55340.648888593198</v>
      </c>
      <c r="CB103">
        <v>55973.396431445297</v>
      </c>
      <c r="CC103">
        <v>56585.191634949697</v>
      </c>
      <c r="CD103">
        <v>57178.884934638998</v>
      </c>
      <c r="CE103">
        <v>57757.081038845201</v>
      </c>
    </row>
    <row r="104" spans="1:83" x14ac:dyDescent="0.25">
      <c r="A104" t="s">
        <v>24</v>
      </c>
      <c r="B104" t="s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</row>
    <row r="105" spans="1:83" x14ac:dyDescent="0.25">
      <c r="A105" t="s">
        <v>24</v>
      </c>
      <c r="B105" t="s">
        <v>3</v>
      </c>
      <c r="C105" s="95">
        <v>0</v>
      </c>
      <c r="D105" s="95">
        <v>0</v>
      </c>
      <c r="E105" s="95">
        <v>0</v>
      </c>
      <c r="F105" s="95">
        <v>0</v>
      </c>
      <c r="G105" s="95">
        <v>0</v>
      </c>
      <c r="H105" s="95">
        <v>0</v>
      </c>
      <c r="I105" s="95">
        <v>0</v>
      </c>
      <c r="J105" s="95">
        <v>0</v>
      </c>
      <c r="K105" s="95">
        <v>0</v>
      </c>
      <c r="L105" s="95">
        <v>0</v>
      </c>
      <c r="M105" s="95">
        <v>0</v>
      </c>
      <c r="N105" s="95">
        <v>0</v>
      </c>
      <c r="O105" s="95">
        <v>0</v>
      </c>
      <c r="P105" s="95">
        <v>0</v>
      </c>
      <c r="Q105" s="95">
        <v>0</v>
      </c>
      <c r="R105" s="95">
        <v>0</v>
      </c>
      <c r="S105" s="95">
        <v>0</v>
      </c>
      <c r="T105" s="95">
        <v>0</v>
      </c>
      <c r="U105" s="95">
        <v>0</v>
      </c>
      <c r="V105" s="95">
        <v>0</v>
      </c>
      <c r="W105" s="95">
        <v>0</v>
      </c>
      <c r="X105" s="95">
        <v>0</v>
      </c>
      <c r="Y105" s="95">
        <v>0</v>
      </c>
      <c r="Z105" s="95">
        <v>0</v>
      </c>
      <c r="AA105" s="95">
        <v>0</v>
      </c>
      <c r="AB105" s="95">
        <v>0</v>
      </c>
      <c r="AC105" s="95">
        <v>0</v>
      </c>
      <c r="AD105" s="95">
        <v>0</v>
      </c>
      <c r="AE105" s="95">
        <v>0</v>
      </c>
      <c r="AF105" s="95">
        <v>0</v>
      </c>
      <c r="AG105" s="95">
        <v>0</v>
      </c>
      <c r="AH105" s="95">
        <v>0</v>
      </c>
      <c r="AI105" s="95">
        <v>0</v>
      </c>
      <c r="AJ105" s="95">
        <v>0</v>
      </c>
      <c r="AK105" s="95">
        <v>0</v>
      </c>
      <c r="AL105" s="95">
        <v>0</v>
      </c>
      <c r="AM105" s="95">
        <v>0</v>
      </c>
      <c r="AN105" s="95">
        <v>0</v>
      </c>
      <c r="AO105" s="95">
        <v>0</v>
      </c>
      <c r="AP105" s="95">
        <v>0</v>
      </c>
      <c r="AQ105" s="95">
        <v>0</v>
      </c>
      <c r="AR105" s="95">
        <v>0</v>
      </c>
      <c r="AS105" s="95">
        <v>0</v>
      </c>
      <c r="AT105" s="95">
        <v>0</v>
      </c>
      <c r="AU105" s="95">
        <v>0</v>
      </c>
      <c r="AV105" s="95">
        <v>0</v>
      </c>
      <c r="AW105" s="95">
        <v>0</v>
      </c>
      <c r="AX105" s="95">
        <v>0</v>
      </c>
      <c r="AY105" s="95">
        <v>0</v>
      </c>
      <c r="AZ105" s="95">
        <v>0</v>
      </c>
      <c r="BA105" s="95">
        <v>0</v>
      </c>
      <c r="BB105" s="95">
        <v>0</v>
      </c>
      <c r="BC105" s="95">
        <v>0</v>
      </c>
      <c r="BD105" s="95">
        <v>0</v>
      </c>
      <c r="BE105" s="95">
        <v>0</v>
      </c>
      <c r="BF105" s="95">
        <v>0</v>
      </c>
      <c r="BG105" s="95">
        <v>0</v>
      </c>
      <c r="BH105" s="95">
        <v>0</v>
      </c>
      <c r="BI105" s="95">
        <v>0</v>
      </c>
      <c r="BJ105" s="95">
        <v>0</v>
      </c>
      <c r="BK105" s="95">
        <v>0</v>
      </c>
      <c r="BL105" s="95">
        <v>0</v>
      </c>
      <c r="BM105" s="95">
        <v>0</v>
      </c>
      <c r="BN105" s="95">
        <v>0</v>
      </c>
      <c r="BO105" s="95">
        <v>0</v>
      </c>
      <c r="BP105" s="95">
        <v>0</v>
      </c>
      <c r="BQ105" s="95">
        <v>0</v>
      </c>
      <c r="BR105" s="95">
        <v>0</v>
      </c>
      <c r="BS105" s="95">
        <v>0</v>
      </c>
      <c r="BT105" s="95">
        <v>0</v>
      </c>
      <c r="BU105" s="95">
        <v>0</v>
      </c>
      <c r="BV105" s="95">
        <v>0</v>
      </c>
      <c r="BW105" s="95">
        <v>0</v>
      </c>
      <c r="BX105" s="95">
        <v>0</v>
      </c>
      <c r="BY105" s="95">
        <v>0</v>
      </c>
      <c r="BZ105" s="95">
        <v>0</v>
      </c>
      <c r="CA105" s="95">
        <v>0</v>
      </c>
      <c r="CB105" s="95">
        <v>0</v>
      </c>
      <c r="CC105" s="95">
        <v>0</v>
      </c>
      <c r="CD105" s="95">
        <v>0</v>
      </c>
      <c r="CE105" s="95">
        <v>0</v>
      </c>
    </row>
    <row r="106" spans="1:83" x14ac:dyDescent="0.25">
      <c r="A106" t="s">
        <v>24</v>
      </c>
      <c r="B106" t="s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</row>
    <row r="107" spans="1:83" x14ac:dyDescent="0.25">
      <c r="A107" t="s">
        <v>24</v>
      </c>
      <c r="B107" t="s">
        <v>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83" x14ac:dyDescent="0.25">
      <c r="A108" t="s">
        <v>24</v>
      </c>
      <c r="B108" t="s">
        <v>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 x14ac:dyDescent="0.25">
      <c r="A109" t="s">
        <v>24</v>
      </c>
      <c r="B109" t="s">
        <v>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 spans="1:83" x14ac:dyDescent="0.25">
      <c r="A110" t="s">
        <v>24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</row>
    <row r="111" spans="1:83" x14ac:dyDescent="0.25">
      <c r="A111" t="s">
        <v>24</v>
      </c>
      <c r="B111" t="s">
        <v>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</row>
    <row r="112" spans="1:83" x14ac:dyDescent="0.25">
      <c r="A112" t="s">
        <v>24</v>
      </c>
      <c r="B112" t="s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 x14ac:dyDescent="0.25">
      <c r="A113" t="s">
        <v>24</v>
      </c>
      <c r="B113" t="s">
        <v>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</row>
    <row r="114" spans="1:83" x14ac:dyDescent="0.25">
      <c r="A114" t="s">
        <v>24</v>
      </c>
      <c r="B114" t="s">
        <v>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 x14ac:dyDescent="0.25">
      <c r="A115" t="s">
        <v>24</v>
      </c>
      <c r="B115" t="s">
        <v>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</row>
    <row r="116" spans="1:83" x14ac:dyDescent="0.25">
      <c r="A116" t="s">
        <v>24</v>
      </c>
      <c r="B116" t="s">
        <v>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83" x14ac:dyDescent="0.25">
      <c r="A117" t="s">
        <v>24</v>
      </c>
      <c r="B117" t="s">
        <v>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 x14ac:dyDescent="0.25">
      <c r="A118" t="s">
        <v>24</v>
      </c>
      <c r="B118" t="s">
        <v>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 x14ac:dyDescent="0.25">
      <c r="A119" t="s">
        <v>24</v>
      </c>
      <c r="B119" t="s">
        <v>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</row>
    <row r="120" spans="1:83" x14ac:dyDescent="0.25">
      <c r="A120" t="s">
        <v>24</v>
      </c>
      <c r="B120" t="s">
        <v>18</v>
      </c>
      <c r="C120">
        <v>79507.820000000007</v>
      </c>
      <c r="D120">
        <v>81687.34</v>
      </c>
      <c r="E120">
        <v>83910.12</v>
      </c>
      <c r="F120">
        <v>86192.4</v>
      </c>
      <c r="G120">
        <v>88551.26</v>
      </c>
      <c r="H120">
        <v>90995.520000000004</v>
      </c>
      <c r="I120">
        <v>93529.94</v>
      </c>
      <c r="J120">
        <v>96159.56</v>
      </c>
      <c r="K120">
        <v>98894.04</v>
      </c>
      <c r="L120">
        <v>101757.18</v>
      </c>
      <c r="M120">
        <v>104775.58</v>
      </c>
      <c r="N120">
        <v>107980.74</v>
      </c>
      <c r="O120">
        <v>111331.64</v>
      </c>
      <c r="P120">
        <v>114807.42</v>
      </c>
      <c r="Q120">
        <v>118342.84</v>
      </c>
      <c r="R120">
        <v>121798.6</v>
      </c>
      <c r="S120">
        <v>125551.72</v>
      </c>
      <c r="T120">
        <v>129426.92</v>
      </c>
      <c r="U120">
        <v>133433.44</v>
      </c>
      <c r="V120">
        <v>137583.32</v>
      </c>
      <c r="W120">
        <v>141884.4</v>
      </c>
      <c r="X120">
        <v>146332.34</v>
      </c>
      <c r="Y120">
        <v>150919.44</v>
      </c>
      <c r="Z120">
        <v>155636.18</v>
      </c>
      <c r="AA120">
        <v>160468.14000000001</v>
      </c>
      <c r="AB120">
        <v>165397.96</v>
      </c>
      <c r="AC120">
        <v>170412.06</v>
      </c>
      <c r="AD120">
        <v>175500.64</v>
      </c>
      <c r="AE120">
        <v>180630.8</v>
      </c>
      <c r="AF120">
        <v>185751.58</v>
      </c>
      <c r="AG120">
        <v>190813.98</v>
      </c>
      <c r="AH120">
        <v>195811</v>
      </c>
      <c r="AI120">
        <v>200751.88</v>
      </c>
      <c r="AJ120">
        <v>205692.06</v>
      </c>
      <c r="AK120">
        <v>210694.96</v>
      </c>
      <c r="AL120">
        <v>215789.14</v>
      </c>
      <c r="AM120">
        <v>220990.98</v>
      </c>
      <c r="AN120">
        <v>226340.8</v>
      </c>
      <c r="AO120">
        <v>231865.34</v>
      </c>
      <c r="AP120">
        <v>237566</v>
      </c>
      <c r="AQ120">
        <v>243445.58</v>
      </c>
      <c r="AR120">
        <v>249508.28</v>
      </c>
      <c r="AS120">
        <v>255755.36</v>
      </c>
      <c r="AT120">
        <v>262172.96000000002</v>
      </c>
      <c r="AU120">
        <v>268721.59999999998</v>
      </c>
      <c r="AV120">
        <v>275351.3</v>
      </c>
      <c r="AW120">
        <v>282020.06</v>
      </c>
      <c r="AX120">
        <v>288703.24</v>
      </c>
      <c r="AY120">
        <v>295407.14</v>
      </c>
      <c r="AZ120">
        <v>302182.44</v>
      </c>
      <c r="BA120">
        <v>309143.65999999997</v>
      </c>
      <c r="BB120">
        <v>315945.42</v>
      </c>
      <c r="BC120">
        <v>322723.52</v>
      </c>
      <c r="BD120">
        <v>329456.82</v>
      </c>
      <c r="BE120">
        <v>336125.02</v>
      </c>
      <c r="BF120">
        <v>342711.03999999998</v>
      </c>
      <c r="BG120">
        <v>349211.94</v>
      </c>
      <c r="BH120">
        <v>355627.58</v>
      </c>
      <c r="BI120">
        <v>361969.02</v>
      </c>
      <c r="BJ120">
        <v>368253.06</v>
      </c>
      <c r="BK120">
        <v>374494.26</v>
      </c>
      <c r="BL120">
        <v>380707.88</v>
      </c>
      <c r="BM120">
        <v>386907.08</v>
      </c>
      <c r="BN120">
        <v>393102.92</v>
      </c>
      <c r="BO120">
        <v>399313.6</v>
      </c>
      <c r="BP120">
        <v>405568.66</v>
      </c>
      <c r="BQ120">
        <v>411873.84</v>
      </c>
      <c r="BR120">
        <v>418214.44</v>
      </c>
      <c r="BS120">
        <v>424557.7</v>
      </c>
      <c r="BT120">
        <v>430879.12</v>
      </c>
      <c r="BU120">
        <v>437173.94</v>
      </c>
      <c r="BV120">
        <v>443424.66</v>
      </c>
      <c r="BW120">
        <v>449600.62</v>
      </c>
      <c r="BX120">
        <v>455667.38</v>
      </c>
      <c r="BY120">
        <v>461592.46</v>
      </c>
      <c r="BZ120">
        <v>467355.98</v>
      </c>
      <c r="CA120">
        <v>472944.64000000001</v>
      </c>
      <c r="CB120">
        <v>478352.14</v>
      </c>
      <c r="CC120">
        <v>483580.58</v>
      </c>
      <c r="CD120">
        <v>488654.32</v>
      </c>
      <c r="CE120">
        <v>493595.62</v>
      </c>
    </row>
    <row r="121" spans="1:83" x14ac:dyDescent="0.25">
      <c r="A121" t="s">
        <v>25</v>
      </c>
      <c r="B121" t="s">
        <v>2</v>
      </c>
      <c r="C121">
        <v>275.89049125663399</v>
      </c>
      <c r="D121">
        <v>311.56378257512898</v>
      </c>
      <c r="E121">
        <v>399.46776423034402</v>
      </c>
      <c r="F121">
        <v>449.10840456220501</v>
      </c>
      <c r="G121">
        <v>490.35918199030698</v>
      </c>
      <c r="H121">
        <v>524.87176513013299</v>
      </c>
      <c r="I121">
        <v>552.95379583286297</v>
      </c>
      <c r="J121">
        <v>576.54444090880497</v>
      </c>
      <c r="K121">
        <v>598.10552725770299</v>
      </c>
      <c r="L121">
        <v>619.51431515969796</v>
      </c>
      <c r="M121">
        <v>641.78523257499796</v>
      </c>
      <c r="N121">
        <v>665.26535053883401</v>
      </c>
      <c r="O121">
        <v>689.90349510215106</v>
      </c>
      <c r="P121">
        <v>715.35134022454599</v>
      </c>
      <c r="Q121">
        <v>741.12604444830299</v>
      </c>
      <c r="R121">
        <v>766.54235640495904</v>
      </c>
      <c r="S121">
        <v>791.25636113126097</v>
      </c>
      <c r="T121">
        <v>815.643295546638</v>
      </c>
      <c r="U121">
        <v>840.01601404367796</v>
      </c>
      <c r="V121">
        <v>864.57253101076799</v>
      </c>
      <c r="W121">
        <v>888.70072982164697</v>
      </c>
      <c r="X121">
        <v>910.49050560860803</v>
      </c>
      <c r="Y121">
        <v>930.29511768156794</v>
      </c>
      <c r="Z121">
        <v>949.21208690017204</v>
      </c>
      <c r="AA121">
        <v>964.772340348542</v>
      </c>
      <c r="AB121">
        <v>968.61666330600303</v>
      </c>
      <c r="AC121">
        <v>962.62102037843204</v>
      </c>
      <c r="AD121">
        <v>952.19546288188405</v>
      </c>
      <c r="AE121">
        <v>939.21722551091602</v>
      </c>
      <c r="AF121">
        <v>920.50698174327601</v>
      </c>
      <c r="AG121">
        <v>895.986197592964</v>
      </c>
      <c r="AH121">
        <v>865.22294271989199</v>
      </c>
      <c r="AI121">
        <v>827.61120669023001</v>
      </c>
      <c r="AJ121">
        <v>785.64566521124698</v>
      </c>
      <c r="AK121">
        <v>744.32040391405906</v>
      </c>
      <c r="AL121">
        <v>705.85650830792201</v>
      </c>
      <c r="AM121">
        <v>670.17089948610203</v>
      </c>
      <c r="AN121">
        <v>636.78964919843997</v>
      </c>
      <c r="AO121">
        <v>606.26603734265404</v>
      </c>
      <c r="AP121">
        <v>580.64715990926402</v>
      </c>
      <c r="AQ121">
        <v>560.12577873340501</v>
      </c>
      <c r="AR121">
        <v>544.09796763728298</v>
      </c>
      <c r="AS121">
        <v>533.33932902558195</v>
      </c>
      <c r="AT121">
        <v>526.31266403587597</v>
      </c>
      <c r="AU121">
        <v>521.55213335763494</v>
      </c>
      <c r="AV121">
        <v>520.07661206687101</v>
      </c>
      <c r="AW121">
        <v>520.63681098991799</v>
      </c>
      <c r="AX121">
        <v>523.41400965525497</v>
      </c>
      <c r="AY121">
        <v>528.81460251703095</v>
      </c>
      <c r="AZ121">
        <v>527.12352297893801</v>
      </c>
      <c r="BA121">
        <v>518.33258258450996</v>
      </c>
      <c r="BB121">
        <v>511.86007885791099</v>
      </c>
      <c r="BC121">
        <v>507.80275751087299</v>
      </c>
      <c r="BD121">
        <v>505.83926246534799</v>
      </c>
      <c r="BE121">
        <v>505.60327948583603</v>
      </c>
      <c r="BF121">
        <v>506.77951633190497</v>
      </c>
      <c r="BG121">
        <v>509.11035584690302</v>
      </c>
      <c r="BH121">
        <v>512.38845322571103</v>
      </c>
      <c r="BI121">
        <v>516.44659413140198</v>
      </c>
      <c r="BJ121">
        <v>521.15111676362994</v>
      </c>
      <c r="BK121">
        <v>526.39564976470899</v>
      </c>
      <c r="BL121">
        <v>532.09546307789697</v>
      </c>
      <c r="BM121">
        <v>538.18329963822498</v>
      </c>
      <c r="BN121">
        <v>544.60604817571596</v>
      </c>
      <c r="BO121">
        <v>551.32058868295405</v>
      </c>
      <c r="BP121">
        <v>558.29271064983595</v>
      </c>
      <c r="BQ121">
        <v>565.49823425562897</v>
      </c>
      <c r="BR121">
        <v>572.91932212977804</v>
      </c>
      <c r="BS121">
        <v>580.54086580703995</v>
      </c>
      <c r="BT121">
        <v>588.346663562853</v>
      </c>
      <c r="BU121">
        <v>596.31982489371296</v>
      </c>
      <c r="BV121">
        <v>604.445826463392</v>
      </c>
      <c r="BW121">
        <v>612.71111537661</v>
      </c>
      <c r="BX121">
        <v>621.10122810493306</v>
      </c>
      <c r="BY121">
        <v>629.59965742186705</v>
      </c>
      <c r="BZ121">
        <v>638.18740833757704</v>
      </c>
      <c r="CA121">
        <v>646.84424388031596</v>
      </c>
      <c r="CB121">
        <v>655.54955267784601</v>
      </c>
      <c r="CC121">
        <v>664.28231232859605</v>
      </c>
      <c r="CD121">
        <v>673.02173922580596</v>
      </c>
      <c r="CE121">
        <v>681.75182906093505</v>
      </c>
    </row>
    <row r="122" spans="1:83" x14ac:dyDescent="0.25">
      <c r="A122" t="s">
        <v>25</v>
      </c>
      <c r="B122" t="s">
        <v>3</v>
      </c>
      <c r="C122" s="95">
        <v>1.1519444603823501E-3</v>
      </c>
      <c r="D122" s="95">
        <v>1.5269283257319799E-3</v>
      </c>
      <c r="E122" s="95">
        <v>1.7269552581163901E-3</v>
      </c>
      <c r="F122" s="95">
        <v>1.86239885052353E-3</v>
      </c>
      <c r="G122" s="95">
        <v>1.9644038927989502E-3</v>
      </c>
      <c r="H122" s="95">
        <v>2.03380662808339E-3</v>
      </c>
      <c r="I122" s="95">
        <v>2.0769158209694698E-3</v>
      </c>
      <c r="J122" s="95">
        <v>2.1041819994318499E-3</v>
      </c>
      <c r="K122" s="95">
        <v>2.1245675727171701E-3</v>
      </c>
      <c r="L122" s="95">
        <v>2.1431053599670902E-3</v>
      </c>
      <c r="M122" s="95">
        <v>2.1615304648745499E-3</v>
      </c>
      <c r="N122" s="95">
        <v>2.1794604104977701E-3</v>
      </c>
      <c r="O122" s="95">
        <v>2.1967366770661001E-3</v>
      </c>
      <c r="P122" s="95">
        <v>2.2121827708299099E-3</v>
      </c>
      <c r="Q122" s="95">
        <v>2.2255382251896699E-3</v>
      </c>
      <c r="R122" s="95">
        <v>2.23810499460286E-3</v>
      </c>
      <c r="S122" s="95">
        <v>2.2420613748784799E-3</v>
      </c>
      <c r="T122" s="95">
        <v>2.2429268871486702E-3</v>
      </c>
      <c r="U122" s="95">
        <v>2.2414730407988E-3</v>
      </c>
      <c r="V122" s="95">
        <v>2.2382395014741699E-3</v>
      </c>
      <c r="W122" s="95">
        <v>2.2287759193480002E-3</v>
      </c>
      <c r="X122" s="95">
        <v>2.2117641583686599E-3</v>
      </c>
      <c r="Y122" s="95">
        <v>2.19027880790801E-3</v>
      </c>
      <c r="Z122" s="95">
        <v>2.1671742524301801E-3</v>
      </c>
      <c r="AA122" s="95">
        <v>2.12486462880501E-3</v>
      </c>
      <c r="AB122" s="95">
        <v>2.0572612970536398E-3</v>
      </c>
      <c r="AC122" s="95">
        <v>1.9780761056890101E-3</v>
      </c>
      <c r="AD122" s="95">
        <v>1.89640016292536E-3</v>
      </c>
      <c r="AE122" s="95">
        <v>1.81346570529806E-3</v>
      </c>
      <c r="AF122" s="95">
        <v>1.7194372564021099E-3</v>
      </c>
      <c r="AG122" s="95">
        <v>1.62219517068651E-3</v>
      </c>
      <c r="AH122" s="95">
        <v>1.51790730940682E-3</v>
      </c>
      <c r="AI122" s="95">
        <v>1.4079720536031E-3</v>
      </c>
      <c r="AJ122" s="95">
        <v>1.3008382810797399E-3</v>
      </c>
      <c r="AK122" s="95">
        <v>1.201650223557E-3</v>
      </c>
      <c r="AL122" s="95">
        <v>1.1131331674894E-3</v>
      </c>
      <c r="AM122" s="95">
        <v>1.0311781190457401E-3</v>
      </c>
      <c r="AN122" s="95">
        <v>9.5598242058325699E-4</v>
      </c>
      <c r="AO122" s="95">
        <v>8.8972527582120698E-4</v>
      </c>
      <c r="AP122" s="95">
        <v>8.3374406767922104E-4</v>
      </c>
      <c r="AQ122" s="95">
        <v>7.8679820135574296E-4</v>
      </c>
      <c r="AR122" s="95">
        <v>7.4738501904503295E-4</v>
      </c>
      <c r="AS122" s="95">
        <v>7.17563023495571E-4</v>
      </c>
      <c r="AT122" s="95">
        <v>6.9158337593766604E-4</v>
      </c>
      <c r="AU122" s="95">
        <v>6.6925252035299199E-4</v>
      </c>
      <c r="AV122" s="95">
        <v>6.5300500148490802E-4</v>
      </c>
      <c r="AW122" s="95">
        <v>6.3820601036723701E-4</v>
      </c>
      <c r="AX122" s="95">
        <v>6.2793693915719196E-4</v>
      </c>
      <c r="AY122" s="95">
        <v>6.2085533106837098E-4</v>
      </c>
      <c r="AZ122" s="95">
        <v>5.9544770706254602E-4</v>
      </c>
      <c r="BA122" s="95">
        <v>5.7296129030448605E-4</v>
      </c>
      <c r="BB122" s="95">
        <v>5.5453930722293399E-4</v>
      </c>
      <c r="BC122" s="95">
        <v>5.3940982213374099E-4</v>
      </c>
      <c r="BD122" s="95">
        <v>5.2700008586548097E-4</v>
      </c>
      <c r="BE122" s="95">
        <v>5.1680756314820297E-4</v>
      </c>
      <c r="BF122" s="95">
        <v>5.08424145163056E-4</v>
      </c>
      <c r="BG122" s="95">
        <v>5.0151118759822499E-4</v>
      </c>
      <c r="BH122" s="95">
        <v>4.9580210721533703E-4</v>
      </c>
      <c r="BI122" s="95">
        <v>4.9107365436862295E-4</v>
      </c>
      <c r="BJ122" s="95">
        <v>4.8714037954789003E-4</v>
      </c>
      <c r="BK122" s="95">
        <v>4.83855935996313E-4</v>
      </c>
      <c r="BL122" s="95">
        <v>4.8110054691707899E-4</v>
      </c>
      <c r="BM122" s="95">
        <v>4.7877896073600401E-4</v>
      </c>
      <c r="BN122" s="95">
        <v>4.7681495668283602E-4</v>
      </c>
      <c r="BO122" s="95">
        <v>4.75138533358677E-4</v>
      </c>
      <c r="BP122" s="95">
        <v>4.7367868018632897E-4</v>
      </c>
      <c r="BQ122" s="95">
        <v>4.72402686300111E-4</v>
      </c>
      <c r="BR122" s="95">
        <v>4.7130573412002002E-4</v>
      </c>
      <c r="BS122" s="95">
        <v>4.7040490663774497E-4</v>
      </c>
      <c r="BT122" s="95">
        <v>4.69707510903916E-4</v>
      </c>
      <c r="BU122" s="95">
        <v>4.6919850256488298E-4</v>
      </c>
      <c r="BV122" s="95">
        <v>4.6887706028397901E-4</v>
      </c>
      <c r="BW122" s="95">
        <v>4.68754694998741E-4</v>
      </c>
      <c r="BX122" s="95">
        <v>4.6884417777226501E-4</v>
      </c>
      <c r="BY122" s="95">
        <v>4.6915452976692402E-4</v>
      </c>
      <c r="BZ122" s="95">
        <v>4.69681256630272E-4</v>
      </c>
      <c r="CA122" s="95">
        <v>4.7041445906725898E-4</v>
      </c>
      <c r="CB122" s="95">
        <v>4.7133857875125701E-4</v>
      </c>
      <c r="CC122" s="95">
        <v>4.72432768608533E-4</v>
      </c>
      <c r="CD122" s="95">
        <v>4.7365725486869797E-4</v>
      </c>
      <c r="CE122" s="95">
        <v>4.74975963113411E-4</v>
      </c>
    </row>
    <row r="123" spans="1:83" x14ac:dyDescent="0.25">
      <c r="A123" t="s">
        <v>25</v>
      </c>
      <c r="B123" t="s">
        <v>4</v>
      </c>
      <c r="C123">
        <v>5.0767541254071098E-4</v>
      </c>
      <c r="D123">
        <v>5.8957244582177599E-4</v>
      </c>
      <c r="E123">
        <v>7.1594859394512897E-4</v>
      </c>
      <c r="F123">
        <v>7.9028436091349802E-4</v>
      </c>
      <c r="G123">
        <v>8.4328810735378697E-4</v>
      </c>
      <c r="H123">
        <v>8.8092174919030496E-4</v>
      </c>
      <c r="I123">
        <v>9.0529052374816897E-4</v>
      </c>
      <c r="J123">
        <v>9.2031297227423005E-4</v>
      </c>
      <c r="K123">
        <v>9.3031360453679302E-4</v>
      </c>
      <c r="L123">
        <v>9.3833425690878795E-4</v>
      </c>
      <c r="M123">
        <v>9.4585994276384004E-4</v>
      </c>
      <c r="N123">
        <v>9.5315525373607405E-4</v>
      </c>
      <c r="O123">
        <v>9.6041810690106004E-4</v>
      </c>
      <c r="P123">
        <v>9.6722940268038698E-4</v>
      </c>
      <c r="Q123">
        <v>9.7349164655122298E-4</v>
      </c>
      <c r="R123">
        <v>9.7984687681063705E-4</v>
      </c>
      <c r="S123">
        <v>9.8228054584766208E-4</v>
      </c>
      <c r="T123">
        <v>9.8309413998997393E-4</v>
      </c>
      <c r="U123">
        <v>9.8272972038172097E-4</v>
      </c>
      <c r="V123">
        <v>9.8147481572610296E-4</v>
      </c>
      <c r="W123">
        <v>9.7867097813566107E-4</v>
      </c>
      <c r="X123">
        <v>9.7272465154194096E-4</v>
      </c>
      <c r="Y123">
        <v>9.6423443854776105E-4</v>
      </c>
      <c r="Z123">
        <v>9.5445723893641398E-4</v>
      </c>
      <c r="AA123">
        <v>9.4079905732489101E-4</v>
      </c>
      <c r="AB123">
        <v>9.16730720216611E-4</v>
      </c>
      <c r="AC123">
        <v>8.8467828148234597E-4</v>
      </c>
      <c r="AD123">
        <v>8.4975990696600399E-4</v>
      </c>
      <c r="AE123">
        <v>8.1411939835629801E-4</v>
      </c>
      <c r="AF123">
        <v>7.7551963562083799E-4</v>
      </c>
      <c r="AG123">
        <v>7.3463230249341403E-4</v>
      </c>
      <c r="AH123">
        <v>6.9102587347691998E-4</v>
      </c>
      <c r="AI123">
        <v>6.4452643684993196E-4</v>
      </c>
      <c r="AJ123">
        <v>5.9708362880329198E-4</v>
      </c>
      <c r="AK123">
        <v>5.5201121857602299E-4</v>
      </c>
      <c r="AL123">
        <v>5.1085483943455695E-4</v>
      </c>
      <c r="AM123">
        <v>4.7326291383500702E-4</v>
      </c>
      <c r="AN123">
        <v>4.3879884844677498E-4</v>
      </c>
      <c r="AO123">
        <v>4.0762662123170298E-4</v>
      </c>
      <c r="AP123">
        <v>3.8077621639362702E-4</v>
      </c>
      <c r="AQ123">
        <v>3.5815088360084798E-4</v>
      </c>
      <c r="AR123">
        <v>3.3916826034231898E-4</v>
      </c>
      <c r="AS123">
        <v>3.2410171211283997E-4</v>
      </c>
      <c r="AT123">
        <v>3.1170130781932803E-4</v>
      </c>
      <c r="AU123">
        <v>3.0113662913235599E-4</v>
      </c>
      <c r="AV123">
        <v>2.9286828888380701E-4</v>
      </c>
      <c r="AW123">
        <v>2.8601348391425101E-4</v>
      </c>
      <c r="AX123">
        <v>2.8074187190812999E-4</v>
      </c>
      <c r="AY123">
        <v>2.7702630765818602E-4</v>
      </c>
      <c r="AZ123">
        <v>2.6873908374398401E-4</v>
      </c>
      <c r="BA123">
        <v>2.5854687381729398E-4</v>
      </c>
      <c r="BB123">
        <v>2.4972320953521999E-4</v>
      </c>
      <c r="BC123">
        <v>2.4240374165784601E-4</v>
      </c>
      <c r="BD123">
        <v>2.3640585338350099E-4</v>
      </c>
      <c r="BE123">
        <v>2.3149814104805099E-4</v>
      </c>
      <c r="BF123">
        <v>2.2747934032138801E-4</v>
      </c>
      <c r="BG123">
        <v>2.2418060905541701E-4</v>
      </c>
      <c r="BH123">
        <v>2.2146875288317399E-4</v>
      </c>
      <c r="BI123">
        <v>2.1923299106681201E-4</v>
      </c>
      <c r="BJ123">
        <v>2.1738184733849299E-4</v>
      </c>
      <c r="BK123">
        <v>2.15843243276039E-4</v>
      </c>
      <c r="BL123">
        <v>2.1455846185296299E-4</v>
      </c>
      <c r="BM123">
        <v>2.1348090533384299E-4</v>
      </c>
      <c r="BN123">
        <v>2.1257339366557101E-4</v>
      </c>
      <c r="BO123">
        <v>2.1180216155267901E-4</v>
      </c>
      <c r="BP123">
        <v>2.1113340949848101E-4</v>
      </c>
      <c r="BQ123">
        <v>2.10551001831868E-4</v>
      </c>
      <c r="BR123">
        <v>2.1005186981493999E-4</v>
      </c>
      <c r="BS123">
        <v>2.09643233937383E-4</v>
      </c>
      <c r="BT123">
        <v>2.0932816495093201E-4</v>
      </c>
      <c r="BU123">
        <v>2.0909969216736899E-4</v>
      </c>
      <c r="BV123">
        <v>2.08957255564916E-4</v>
      </c>
      <c r="BW123">
        <v>2.08905987777642E-4</v>
      </c>
      <c r="BX123">
        <v>2.0895171222228299E-4</v>
      </c>
      <c r="BY123">
        <v>2.09098604154505E-4</v>
      </c>
      <c r="BZ123">
        <v>2.09344710629727E-4</v>
      </c>
      <c r="CA123">
        <v>2.09685557041908E-4</v>
      </c>
      <c r="CB123">
        <v>2.1011405660913E-4</v>
      </c>
      <c r="CC123">
        <v>2.10620670793465E-4</v>
      </c>
      <c r="CD123">
        <v>2.11187226854058E-4</v>
      </c>
      <c r="CE123">
        <v>2.11797133709239E-4</v>
      </c>
    </row>
    <row r="124" spans="1:83" x14ac:dyDescent="0.25">
      <c r="A124" t="s">
        <v>25</v>
      </c>
      <c r="B124" t="s">
        <v>5</v>
      </c>
      <c r="C124">
        <v>9.8996705445438607E-3</v>
      </c>
      <c r="D124">
        <v>9.6826962750979906E-3</v>
      </c>
      <c r="E124">
        <v>9.7192152132054808E-3</v>
      </c>
      <c r="F124">
        <v>9.9126175329761704E-3</v>
      </c>
      <c r="G124">
        <v>1.01871727473108E-2</v>
      </c>
      <c r="H124">
        <v>1.0504012808616899E-2</v>
      </c>
      <c r="I124">
        <v>1.0833687292321001E-2</v>
      </c>
      <c r="J124">
        <v>1.1155359757175101E-2</v>
      </c>
      <c r="K124">
        <v>1.1457523521567601E-2</v>
      </c>
      <c r="L124">
        <v>1.17352258179794E-2</v>
      </c>
      <c r="M124">
        <v>1.1987487585523199E-2</v>
      </c>
      <c r="N124">
        <v>1.2213641891550499E-2</v>
      </c>
      <c r="O124">
        <v>1.2420444128610901E-2</v>
      </c>
      <c r="P124">
        <v>1.26109083923126E-2</v>
      </c>
      <c r="Q124">
        <v>1.2792909875538E-2</v>
      </c>
      <c r="R124">
        <v>1.2985455651515701E-2</v>
      </c>
      <c r="S124">
        <v>1.31374339974591E-2</v>
      </c>
      <c r="T124">
        <v>1.32712907793572E-2</v>
      </c>
      <c r="U124">
        <v>1.3386682644253901E-2</v>
      </c>
      <c r="V124">
        <v>1.34839375451024E-2</v>
      </c>
      <c r="W124">
        <v>1.35642039812192E-2</v>
      </c>
      <c r="X124">
        <v>1.36266338666933E-2</v>
      </c>
      <c r="Y124">
        <v>1.36692959406392E-2</v>
      </c>
      <c r="Z124">
        <v>1.36916138898388E-2</v>
      </c>
      <c r="AA124">
        <v>1.3693506961861101E-2</v>
      </c>
      <c r="AB124">
        <v>1.3665420194292101E-2</v>
      </c>
      <c r="AC124">
        <v>1.3595455174880099E-2</v>
      </c>
      <c r="AD124">
        <v>1.34804100812591E-2</v>
      </c>
      <c r="AE124">
        <v>1.33253740453451E-2</v>
      </c>
      <c r="AF124">
        <v>1.3135717058365399E-2</v>
      </c>
      <c r="AG124">
        <v>1.2912916920004699E-2</v>
      </c>
      <c r="AH124">
        <v>1.26562689813388E-2</v>
      </c>
      <c r="AI124">
        <v>1.23629398502959E-2</v>
      </c>
      <c r="AJ124">
        <v>1.2029473525050001E-2</v>
      </c>
      <c r="AK124">
        <v>1.1658176444375799E-2</v>
      </c>
      <c r="AL124">
        <v>1.12572255963074E-2</v>
      </c>
      <c r="AM124">
        <v>1.08357853333267E-2</v>
      </c>
      <c r="AN124">
        <v>1.03999570523293E-2</v>
      </c>
      <c r="AO124">
        <v>9.9554675887790801E-3</v>
      </c>
      <c r="AP124">
        <v>9.50994691756781E-3</v>
      </c>
      <c r="AQ124">
        <v>9.0710629420856607E-3</v>
      </c>
      <c r="AR124">
        <v>8.6450805050398098E-3</v>
      </c>
      <c r="AS124">
        <v>8.2370873778837301E-3</v>
      </c>
      <c r="AT124">
        <v>7.8513572434990696E-3</v>
      </c>
      <c r="AU124">
        <v>7.4901751761596797E-3</v>
      </c>
      <c r="AV124">
        <v>7.1554691916368204E-3</v>
      </c>
      <c r="AW124">
        <v>6.8486184631759003E-3</v>
      </c>
      <c r="AX124">
        <v>6.5689575611005899E-3</v>
      </c>
      <c r="AY124">
        <v>6.3157619090660399E-3</v>
      </c>
      <c r="AZ124">
        <v>6.0369295580258997E-3</v>
      </c>
      <c r="BA124">
        <v>5.7741530957693002E-3</v>
      </c>
      <c r="BB124">
        <v>5.5312969815713396E-3</v>
      </c>
      <c r="BC124">
        <v>5.3053007135581802E-3</v>
      </c>
      <c r="BD124">
        <v>5.0966293108196401E-3</v>
      </c>
      <c r="BE124">
        <v>4.9052695623936996E-3</v>
      </c>
      <c r="BF124">
        <v>4.7307827676670699E-3</v>
      </c>
      <c r="BG124">
        <v>4.5723314771943697E-3</v>
      </c>
      <c r="BH124">
        <v>4.4289697247249498E-3</v>
      </c>
      <c r="BI124">
        <v>4.2995877142924096E-3</v>
      </c>
      <c r="BJ124">
        <v>4.1830127632471901E-3</v>
      </c>
      <c r="BK124">
        <v>4.0781330922558803E-3</v>
      </c>
      <c r="BL124">
        <v>3.9838722718032104E-3</v>
      </c>
      <c r="BM124">
        <v>3.8992325789591002E-3</v>
      </c>
      <c r="BN124">
        <v>3.8232917900564798E-3</v>
      </c>
      <c r="BO124">
        <v>3.7551367690855601E-3</v>
      </c>
      <c r="BP124">
        <v>3.6938261766038699E-3</v>
      </c>
      <c r="BQ124">
        <v>3.6387078021175899E-3</v>
      </c>
      <c r="BR124">
        <v>3.58934842845182E-3</v>
      </c>
      <c r="BS124">
        <v>3.5455013910290901E-3</v>
      </c>
      <c r="BT124">
        <v>3.5068773128314199E-3</v>
      </c>
      <c r="BU124">
        <v>3.47304910219604E-3</v>
      </c>
      <c r="BV124">
        <v>3.4437172311160801E-3</v>
      </c>
      <c r="BW124">
        <v>3.4186967320448702E-3</v>
      </c>
      <c r="BX124">
        <v>3.3978398527885001E-3</v>
      </c>
      <c r="BY124">
        <v>3.3810016475331901E-3</v>
      </c>
      <c r="BZ124">
        <v>3.3679676028540301E-3</v>
      </c>
      <c r="CA124">
        <v>3.3585064322401701E-3</v>
      </c>
      <c r="CB124">
        <v>3.3523625931171398E-3</v>
      </c>
      <c r="CC124">
        <v>3.3492570469648001E-3</v>
      </c>
      <c r="CD124">
        <v>3.3487845558848499E-3</v>
      </c>
      <c r="CE124">
        <v>3.35056041009084E-3</v>
      </c>
    </row>
    <row r="125" spans="1:83" x14ac:dyDescent="0.25">
      <c r="A125" t="s">
        <v>25</v>
      </c>
      <c r="B125" t="s">
        <v>6</v>
      </c>
      <c r="C125">
        <v>5.2705288251233501E-5</v>
      </c>
      <c r="D125">
        <v>5.5102975740674396E-4</v>
      </c>
      <c r="E125">
        <v>8.6585197026988999E-4</v>
      </c>
      <c r="F125">
        <v>1.07425306550975E-3</v>
      </c>
      <c r="G125">
        <v>1.22020726477611E-3</v>
      </c>
      <c r="H125">
        <v>1.32920125176774E-3</v>
      </c>
      <c r="I125">
        <v>1.4158331836254801E-3</v>
      </c>
      <c r="J125">
        <v>1.4881693152796599E-3</v>
      </c>
      <c r="K125">
        <v>1.55051391035945E-3</v>
      </c>
      <c r="L125">
        <v>1.60508752072502E-3</v>
      </c>
      <c r="M125">
        <v>1.65312837287458E-3</v>
      </c>
      <c r="N125">
        <v>1.6952512734281699E-3</v>
      </c>
      <c r="O125">
        <v>1.73285678806654E-3</v>
      </c>
      <c r="P125">
        <v>1.7667773927536E-3</v>
      </c>
      <c r="Q125">
        <v>1.7985251832328001E-3</v>
      </c>
      <c r="R125">
        <v>1.83120024237905E-3</v>
      </c>
      <c r="S125">
        <v>1.8579819342408701E-3</v>
      </c>
      <c r="T125">
        <v>1.88219358656474E-3</v>
      </c>
      <c r="U125">
        <v>1.90378070303032E-3</v>
      </c>
      <c r="V125">
        <v>1.92271476045674E-3</v>
      </c>
      <c r="W125">
        <v>1.9391258618658899E-3</v>
      </c>
      <c r="X125">
        <v>1.9531922171245799E-3</v>
      </c>
      <c r="Y125">
        <v>1.96488466993256E-3</v>
      </c>
      <c r="Z125">
        <v>1.9740367886443701E-3</v>
      </c>
      <c r="AA125">
        <v>1.9805685378450999E-3</v>
      </c>
      <c r="AB125">
        <v>1.9842783118410802E-3</v>
      </c>
      <c r="AC125">
        <v>1.9843931755325001E-3</v>
      </c>
      <c r="AD125">
        <v>1.9799741428651102E-3</v>
      </c>
      <c r="AE125">
        <v>1.9707260340340498E-3</v>
      </c>
      <c r="AF125">
        <v>1.95688616502136E-3</v>
      </c>
      <c r="AG125">
        <v>1.93868060619747E-3</v>
      </c>
      <c r="AH125">
        <v>1.9158665469957801E-3</v>
      </c>
      <c r="AI125">
        <v>1.8880395151414501E-3</v>
      </c>
      <c r="AJ125">
        <v>1.8544699961200099E-3</v>
      </c>
      <c r="AK125">
        <v>1.8146668555486299E-3</v>
      </c>
      <c r="AL125">
        <v>1.76890283267803E-3</v>
      </c>
      <c r="AM125">
        <v>1.71790308534437E-3</v>
      </c>
      <c r="AN125">
        <v>1.6624115312573601E-3</v>
      </c>
      <c r="AO125">
        <v>1.60329113484607E-3</v>
      </c>
      <c r="AP125">
        <v>1.5416097080162899E-3</v>
      </c>
      <c r="AQ125">
        <v>1.47847841224771E-3</v>
      </c>
      <c r="AR125">
        <v>1.4149983908650699E-3</v>
      </c>
      <c r="AS125">
        <v>1.35216353813213E-3</v>
      </c>
      <c r="AT125">
        <v>1.29088046525723E-3</v>
      </c>
      <c r="AU125">
        <v>1.2320058889681101E-3</v>
      </c>
      <c r="AV125">
        <v>1.1762142800863201E-3</v>
      </c>
      <c r="AW125">
        <v>1.1239716905322001E-3</v>
      </c>
      <c r="AX125">
        <v>1.07548638356378E-3</v>
      </c>
      <c r="AY125">
        <v>1.0307556554632899E-3</v>
      </c>
      <c r="AZ125">
        <v>9.8816974910089406E-4</v>
      </c>
      <c r="BA125">
        <v>9.4641400091432701E-4</v>
      </c>
      <c r="BB125">
        <v>9.0710349912227696E-4</v>
      </c>
      <c r="BC125">
        <v>8.6987207877678896E-4</v>
      </c>
      <c r="BD125">
        <v>8.3487338228311898E-4</v>
      </c>
      <c r="BE125">
        <v>8.0220767752738097E-4</v>
      </c>
      <c r="BF125">
        <v>7.7191831723430503E-4</v>
      </c>
      <c r="BG125">
        <v>7.4398009285481204E-4</v>
      </c>
      <c r="BH125">
        <v>7.18337516082624E-4</v>
      </c>
      <c r="BI125">
        <v>6.9489228182781501E-4</v>
      </c>
      <c r="BJ125">
        <v>6.7351945139858802E-4</v>
      </c>
      <c r="BK125">
        <v>6.5408876097262296E-4</v>
      </c>
      <c r="BL125">
        <v>6.3646246554569799E-4</v>
      </c>
      <c r="BM125">
        <v>6.2050449763657802E-4</v>
      </c>
      <c r="BN125">
        <v>6.0608201924236896E-4</v>
      </c>
      <c r="BO125">
        <v>5.9305688997104695E-4</v>
      </c>
      <c r="BP125">
        <v>5.8128160789370901E-4</v>
      </c>
      <c r="BQ125">
        <v>5.7065047866239804E-4</v>
      </c>
      <c r="BR125">
        <v>5.6108907296829001E-4</v>
      </c>
      <c r="BS125">
        <v>5.5254982807765901E-4</v>
      </c>
      <c r="BT125">
        <v>5.4497718018115102E-4</v>
      </c>
      <c r="BU125">
        <v>5.3829382679281002E-4</v>
      </c>
      <c r="BV125">
        <v>5.3244241608157398E-4</v>
      </c>
      <c r="BW125">
        <v>5.2738354889811303E-4</v>
      </c>
      <c r="BX125">
        <v>5.23083967016415E-4</v>
      </c>
      <c r="BY125">
        <v>5.1951150073964295E-4</v>
      </c>
      <c r="BZ125">
        <v>5.1662418435652801E-4</v>
      </c>
      <c r="CA125">
        <v>5.1437848776313101E-4</v>
      </c>
      <c r="CB125">
        <v>5.1272812008529604E-4</v>
      </c>
      <c r="CC125">
        <v>5.1162407829453396E-4</v>
      </c>
      <c r="CD125">
        <v>5.1099888002789304E-4</v>
      </c>
      <c r="CE125">
        <v>5.1078870080991301E-4</v>
      </c>
    </row>
    <row r="126" spans="1:83" x14ac:dyDescent="0.25">
      <c r="A126" t="s">
        <v>25</v>
      </c>
      <c r="B126" t="s">
        <v>7</v>
      </c>
      <c r="C126">
        <v>1.5399487513734901E-3</v>
      </c>
      <c r="D126">
        <v>2.5394056337280302E-4</v>
      </c>
      <c r="E126">
        <v>9.5055500879321204E-5</v>
      </c>
      <c r="F126">
        <v>8.1903073739406201E-5</v>
      </c>
      <c r="G126">
        <v>8.5515232092968905E-5</v>
      </c>
      <c r="H126">
        <v>8.9859732825793302E-5</v>
      </c>
      <c r="I126">
        <v>9.3024836945254403E-5</v>
      </c>
      <c r="J126">
        <v>9.5053231583916404E-5</v>
      </c>
      <c r="K126">
        <v>9.63426301100265E-5</v>
      </c>
      <c r="L126">
        <v>9.72637816935798E-5</v>
      </c>
      <c r="M126">
        <v>9.80471894847439E-5</v>
      </c>
      <c r="N126">
        <v>9.8778144406346102E-5</v>
      </c>
      <c r="O126">
        <v>9.9513013850380797E-5</v>
      </c>
      <c r="P126">
        <v>1.00227884836454E-4</v>
      </c>
      <c r="Q126">
        <v>1.00920038451434E-4</v>
      </c>
      <c r="R126">
        <v>1.01665074673179E-4</v>
      </c>
      <c r="S126">
        <v>1.0201239472728401E-4</v>
      </c>
      <c r="T126">
        <v>1.0216855098407199E-4</v>
      </c>
      <c r="U126">
        <v>1.02180158942521E-4</v>
      </c>
      <c r="V126">
        <v>1.02083528191596E-4</v>
      </c>
      <c r="W126">
        <v>1.0187545366418599E-4</v>
      </c>
      <c r="X126">
        <v>1.01409620705947E-4</v>
      </c>
      <c r="Y126">
        <v>1.0065426068022999E-4</v>
      </c>
      <c r="Z126">
        <v>9.9706155706217204E-5</v>
      </c>
      <c r="AA126">
        <v>9.8542754627985106E-5</v>
      </c>
      <c r="AB126">
        <v>9.6565390876655703E-5</v>
      </c>
      <c r="AC126">
        <v>9.3634935168133597E-5</v>
      </c>
      <c r="AD126">
        <v>9.0175613045948298E-5</v>
      </c>
      <c r="AE126">
        <v>8.6542417442270406E-5</v>
      </c>
      <c r="AF126">
        <v>8.2725392373161406E-5</v>
      </c>
      <c r="AG126">
        <v>7.8628853174127301E-5</v>
      </c>
      <c r="AH126">
        <v>7.4273865374048704E-5</v>
      </c>
      <c r="AI126">
        <v>6.9610403066760503E-5</v>
      </c>
      <c r="AJ126">
        <v>6.4720230441694607E-5</v>
      </c>
      <c r="AK126">
        <v>5.99134812690325E-5</v>
      </c>
      <c r="AL126">
        <v>5.5422826408968702E-5</v>
      </c>
      <c r="AM126">
        <v>5.1324403450077198E-5</v>
      </c>
      <c r="AN126">
        <v>4.7565325512086703E-5</v>
      </c>
      <c r="AO126">
        <v>4.4130411610363597E-5</v>
      </c>
      <c r="AP126">
        <v>4.1103265427860297E-5</v>
      </c>
      <c r="AQ126">
        <v>3.8522170920224298E-5</v>
      </c>
      <c r="AR126">
        <v>3.63499747699059E-5</v>
      </c>
      <c r="AS126">
        <v>3.4570300518632998E-5</v>
      </c>
      <c r="AT126">
        <v>3.3139822004909401E-5</v>
      </c>
      <c r="AU126">
        <v>3.1941311250132301E-5</v>
      </c>
      <c r="AV126">
        <v>3.0961713648821797E-5</v>
      </c>
      <c r="AW126">
        <v>3.01830490317871E-5</v>
      </c>
      <c r="AX126">
        <v>2.9555021225667099E-5</v>
      </c>
      <c r="AY126">
        <v>2.9094563975856599E-5</v>
      </c>
      <c r="AZ126">
        <v>5.0077699009436402E-5</v>
      </c>
      <c r="BA126">
        <v>5.0876151223130201E-5</v>
      </c>
      <c r="BB126">
        <v>4.96349452868931E-5</v>
      </c>
      <c r="BC126">
        <v>4.8313908711404101E-5</v>
      </c>
      <c r="BD126">
        <v>4.7122353172542102E-5</v>
      </c>
      <c r="BE126">
        <v>4.6064691670592002E-5</v>
      </c>
      <c r="BF126">
        <v>4.5124367093125798E-5</v>
      </c>
      <c r="BG126">
        <v>4.4284942123681103E-5</v>
      </c>
      <c r="BH126">
        <v>4.3533788474044903E-5</v>
      </c>
      <c r="BI126">
        <v>4.2860136034477898E-5</v>
      </c>
      <c r="BJ126">
        <v>4.2254714242094897E-5</v>
      </c>
      <c r="BK126">
        <v>4.1710078513693802E-5</v>
      </c>
      <c r="BL126">
        <v>4.1219726277107498E-5</v>
      </c>
      <c r="BM126">
        <v>4.0778145443811801E-5</v>
      </c>
      <c r="BN126">
        <v>4.0380526447340802E-5</v>
      </c>
      <c r="BO126">
        <v>4.0021926803391203E-5</v>
      </c>
      <c r="BP126">
        <v>3.96967633231548E-5</v>
      </c>
      <c r="BQ126">
        <v>3.9402244370943999E-5</v>
      </c>
      <c r="BR126">
        <v>3.9137624949283202E-5</v>
      </c>
      <c r="BS126">
        <v>3.8903849719176E-5</v>
      </c>
      <c r="BT126">
        <v>3.8700987616247998E-5</v>
      </c>
      <c r="BU126">
        <v>3.8527141313830502E-5</v>
      </c>
      <c r="BV126">
        <v>3.8381476879906702E-5</v>
      </c>
      <c r="BW126">
        <v>3.8264136035677099E-5</v>
      </c>
      <c r="BX126">
        <v>3.8175378874614502E-5</v>
      </c>
      <c r="BY126">
        <v>3.8115217763242602E-5</v>
      </c>
      <c r="BZ126">
        <v>3.8082621952106501E-5</v>
      </c>
      <c r="CA126">
        <v>3.8076174881404801E-5</v>
      </c>
      <c r="CB126">
        <v>3.8094030158593801E-5</v>
      </c>
      <c r="CC126">
        <v>3.8133972442683401E-5</v>
      </c>
      <c r="CD126">
        <v>3.81922559579998E-5</v>
      </c>
      <c r="CE126">
        <v>3.8265317898504701E-5</v>
      </c>
    </row>
    <row r="127" spans="1:83" x14ac:dyDescent="0.25">
      <c r="A127" t="s">
        <v>25</v>
      </c>
      <c r="B127" t="s">
        <v>8</v>
      </c>
      <c r="C127">
        <v>3.8668161248941298E-2</v>
      </c>
      <c r="D127">
        <v>3.7856538238127999E-2</v>
      </c>
      <c r="E127">
        <v>3.7406944432574599E-2</v>
      </c>
      <c r="F127">
        <v>3.7125751727258897E-2</v>
      </c>
      <c r="G127">
        <v>3.6959182347672301E-2</v>
      </c>
      <c r="H127">
        <v>3.6869752479912303E-2</v>
      </c>
      <c r="I127">
        <v>3.6824882823348101E-2</v>
      </c>
      <c r="J127">
        <v>3.68025203862513E-2</v>
      </c>
      <c r="K127">
        <v>3.6790125320007597E-2</v>
      </c>
      <c r="L127">
        <v>3.6778946949145498E-2</v>
      </c>
      <c r="M127">
        <v>3.67629382156495E-2</v>
      </c>
      <c r="N127">
        <v>3.6733521807285299E-2</v>
      </c>
      <c r="O127">
        <v>3.6704241253350402E-2</v>
      </c>
      <c r="P127">
        <v>3.6678200278098698E-2</v>
      </c>
      <c r="Q127">
        <v>3.6674235183024102E-2</v>
      </c>
      <c r="R127">
        <v>3.6743598591777102E-2</v>
      </c>
      <c r="S127">
        <v>3.6741426644978897E-2</v>
      </c>
      <c r="T127">
        <v>3.6732496646727703E-2</v>
      </c>
      <c r="U127">
        <v>3.67145666969209E-2</v>
      </c>
      <c r="V127">
        <v>3.6686184036207797E-2</v>
      </c>
      <c r="W127">
        <v>3.6647337788357902E-2</v>
      </c>
      <c r="X127">
        <v>3.6595761897541698E-2</v>
      </c>
      <c r="Y127">
        <v>3.6529229305334698E-2</v>
      </c>
      <c r="Z127">
        <v>3.6446672033600802E-2</v>
      </c>
      <c r="AA127">
        <v>3.63441087495497E-2</v>
      </c>
      <c r="AB127">
        <v>3.6203402191881701E-2</v>
      </c>
      <c r="AC127">
        <v>3.6011537019782103E-2</v>
      </c>
      <c r="AD127">
        <v>3.5767293133968703E-2</v>
      </c>
      <c r="AE127">
        <v>3.5478987632896399E-2</v>
      </c>
      <c r="AF127">
        <v>3.5152788495451399E-2</v>
      </c>
      <c r="AG127">
        <v>3.4792551417332201E-2</v>
      </c>
      <c r="AH127">
        <v>3.4393775482877302E-2</v>
      </c>
      <c r="AI127">
        <v>3.3948131140938503E-2</v>
      </c>
      <c r="AJ127">
        <v>3.34452411918802E-2</v>
      </c>
      <c r="AK127">
        <v>3.2883138238960899E-2</v>
      </c>
      <c r="AL127">
        <v>3.2269136855606499E-2</v>
      </c>
      <c r="AM127">
        <v>3.1611562576869201E-2</v>
      </c>
      <c r="AN127">
        <v>3.0914127404970699E-2</v>
      </c>
      <c r="AO127">
        <v>3.01821051180978E-2</v>
      </c>
      <c r="AP127">
        <v>2.94265174721671E-2</v>
      </c>
      <c r="AQ127">
        <v>2.8658032181207799E-2</v>
      </c>
      <c r="AR127">
        <v>2.78859338678966E-2</v>
      </c>
      <c r="AS127">
        <v>2.7119265128160999E-2</v>
      </c>
      <c r="AT127">
        <v>2.6365061360752801E-2</v>
      </c>
      <c r="AU127">
        <v>2.5630352304774399E-2</v>
      </c>
      <c r="AV127">
        <v>2.49235293811516E-2</v>
      </c>
      <c r="AW127">
        <v>2.42500436363671E-2</v>
      </c>
      <c r="AX127">
        <v>2.3612264028826001E-2</v>
      </c>
      <c r="AY127">
        <v>2.3010307372669299E-2</v>
      </c>
      <c r="AZ127">
        <v>2.24314181354443E-2</v>
      </c>
      <c r="BA127">
        <v>2.18552461454301E-2</v>
      </c>
      <c r="BB127">
        <v>2.1312524993025401E-2</v>
      </c>
      <c r="BC127">
        <v>2.0792877571596799E-2</v>
      </c>
      <c r="BD127">
        <v>2.0298090186819499E-2</v>
      </c>
      <c r="BE127">
        <v>1.9829042361800199E-2</v>
      </c>
      <c r="BF127">
        <v>1.9385859367413199E-2</v>
      </c>
      <c r="BG127">
        <v>1.8967692148035498E-2</v>
      </c>
      <c r="BH127">
        <v>1.8573617072509301E-2</v>
      </c>
      <c r="BI127">
        <v>1.8202203373063799E-2</v>
      </c>
      <c r="BJ127">
        <v>1.7851778585954999E-2</v>
      </c>
      <c r="BK127">
        <v>1.7520854106666602E-2</v>
      </c>
      <c r="BL127">
        <v>1.72079566945063E-2</v>
      </c>
      <c r="BM127">
        <v>1.6911775468826201E-2</v>
      </c>
      <c r="BN127">
        <v>1.6631126892707099E-2</v>
      </c>
      <c r="BO127">
        <v>1.6364656683924401E-2</v>
      </c>
      <c r="BP127">
        <v>1.61106751350109E-2</v>
      </c>
      <c r="BQ127">
        <v>1.5868543846956299E-2</v>
      </c>
      <c r="BR127">
        <v>1.5638375623641201E-2</v>
      </c>
      <c r="BS127">
        <v>1.54208959933385E-2</v>
      </c>
      <c r="BT127">
        <v>1.52164531000648E-2</v>
      </c>
      <c r="BU127">
        <v>1.5024623714664599E-2</v>
      </c>
      <c r="BV127">
        <v>1.4845380582612099E-2</v>
      </c>
      <c r="BW127">
        <v>1.46790416182728E-2</v>
      </c>
      <c r="BX127">
        <v>1.45259444237962E-2</v>
      </c>
      <c r="BY127">
        <v>1.43863127117448E-2</v>
      </c>
      <c r="BZ127">
        <v>1.42599667522213E-2</v>
      </c>
      <c r="CA127">
        <v>1.41465687791122E-2</v>
      </c>
      <c r="CB127">
        <v>1.40456067646873E-2</v>
      </c>
      <c r="CC127">
        <v>1.39564118869404E-2</v>
      </c>
      <c r="CD127">
        <v>1.38777456752062E-2</v>
      </c>
      <c r="CE127">
        <v>1.38084234867913E-2</v>
      </c>
    </row>
    <row r="128" spans="1:83" x14ac:dyDescent="0.25">
      <c r="A128" t="s">
        <v>25</v>
      </c>
      <c r="B128" t="s">
        <v>9</v>
      </c>
      <c r="C128">
        <v>1.1999999996709299E-2</v>
      </c>
      <c r="D128">
        <v>1.1077239041699299E-2</v>
      </c>
      <c r="E128">
        <v>1.1396071278299801E-2</v>
      </c>
      <c r="F128">
        <v>1.1859058033138799E-2</v>
      </c>
      <c r="G128">
        <v>1.23361833515336E-2</v>
      </c>
      <c r="H128">
        <v>1.2803995542400699E-2</v>
      </c>
      <c r="I128">
        <v>1.3247835836639899E-2</v>
      </c>
      <c r="J128">
        <v>1.36588952763129E-2</v>
      </c>
      <c r="K128">
        <v>1.4034693666573899E-2</v>
      </c>
      <c r="L128">
        <v>1.43759113773068E-2</v>
      </c>
      <c r="M128">
        <v>1.4684523090646299E-2</v>
      </c>
      <c r="N128">
        <v>1.49608265631211E-2</v>
      </c>
      <c r="O128">
        <v>1.52132320374289E-2</v>
      </c>
      <c r="P128">
        <v>1.5445143072583E-2</v>
      </c>
      <c r="Q128">
        <v>1.5665846743773498E-2</v>
      </c>
      <c r="R128">
        <v>1.5898167845378602E-2</v>
      </c>
      <c r="S128">
        <v>1.60797088722749E-2</v>
      </c>
      <c r="T128">
        <v>1.6238747056896E-2</v>
      </c>
      <c r="U128">
        <v>1.6375373226608401E-2</v>
      </c>
      <c r="V128">
        <v>1.64902106494768E-2</v>
      </c>
      <c r="W128">
        <v>1.65838762748849E-2</v>
      </c>
      <c r="X128">
        <v>1.66539603560657E-2</v>
      </c>
      <c r="Y128">
        <v>1.6699069309799801E-2</v>
      </c>
      <c r="Z128">
        <v>1.67198140731258E-2</v>
      </c>
      <c r="AA128">
        <v>1.6713417311659099E-2</v>
      </c>
      <c r="AB128">
        <v>1.6662994617226499E-2</v>
      </c>
      <c r="AC128">
        <v>1.6558161567062999E-2</v>
      </c>
      <c r="AD128">
        <v>1.6400319744136201E-2</v>
      </c>
      <c r="AE128">
        <v>1.61967618951777E-2</v>
      </c>
      <c r="AF128">
        <v>1.5950848251380701E-2</v>
      </c>
      <c r="AG128">
        <v>1.56648586818697E-2</v>
      </c>
      <c r="AH128">
        <v>1.5337435267185499E-2</v>
      </c>
      <c r="AI128">
        <v>1.4965116205354E-2</v>
      </c>
      <c r="AJ128">
        <v>1.4545747380414999E-2</v>
      </c>
      <c r="AK128">
        <v>1.40847679997695E-2</v>
      </c>
      <c r="AL128">
        <v>1.3592406094829E-2</v>
      </c>
      <c r="AM128">
        <v>1.30782757359561E-2</v>
      </c>
      <c r="AN128">
        <v>1.25487327575455E-2</v>
      </c>
      <c r="AO128">
        <v>1.2010515756467201E-2</v>
      </c>
      <c r="AP128">
        <v>1.14734361074056E-2</v>
      </c>
      <c r="AQ128">
        <v>1.0946214408854399E-2</v>
      </c>
      <c r="AR128">
        <v>1.04355971310171E-2</v>
      </c>
      <c r="AS128">
        <v>9.9479229286473306E-3</v>
      </c>
      <c r="AT128">
        <v>9.4870788385805396E-3</v>
      </c>
      <c r="AU128">
        <v>9.0552590055102706E-3</v>
      </c>
      <c r="AV128">
        <v>8.6555134742557598E-3</v>
      </c>
      <c r="AW128">
        <v>8.2887866866541392E-3</v>
      </c>
      <c r="AX128">
        <v>7.9547408377981608E-3</v>
      </c>
      <c r="AY128">
        <v>7.65263843616337E-3</v>
      </c>
      <c r="AZ128">
        <v>7.3439160898802203E-3</v>
      </c>
      <c r="BA128">
        <v>7.02999012172405E-3</v>
      </c>
      <c r="BB128">
        <v>6.7377586355157303E-3</v>
      </c>
      <c r="BC128">
        <v>6.4658904427042198E-3</v>
      </c>
      <c r="BD128">
        <v>6.2150308996587996E-3</v>
      </c>
      <c r="BE128">
        <v>5.9850400726397298E-3</v>
      </c>
      <c r="BF128">
        <v>5.7753047923158902E-3</v>
      </c>
      <c r="BG128">
        <v>5.58477712122828E-3</v>
      </c>
      <c r="BH128">
        <v>5.4123097821647901E-3</v>
      </c>
      <c r="BI128">
        <v>5.2565731232215203E-3</v>
      </c>
      <c r="BJ128">
        <v>5.11616877622636E-3</v>
      </c>
      <c r="BK128">
        <v>4.9897751750182396E-3</v>
      </c>
      <c r="BL128">
        <v>4.8761129254789697E-3</v>
      </c>
      <c r="BM128">
        <v>4.7739961273733297E-3</v>
      </c>
      <c r="BN128">
        <v>4.6823277294117602E-3</v>
      </c>
      <c r="BO128">
        <v>4.60001774741268E-3</v>
      </c>
      <c r="BP128">
        <v>4.5259379573192099E-3</v>
      </c>
      <c r="BQ128">
        <v>4.4593115269827999E-3</v>
      </c>
      <c r="BR128">
        <v>4.3996269961843401E-3</v>
      </c>
      <c r="BS128">
        <v>4.3465983027633102E-3</v>
      </c>
      <c r="BT128">
        <v>4.2998836455797503E-3</v>
      </c>
      <c r="BU128">
        <v>4.2589697624700502E-3</v>
      </c>
      <c r="BV128">
        <v>4.2234983796424798E-3</v>
      </c>
      <c r="BW128">
        <v>4.1932504047562996E-3</v>
      </c>
      <c r="BX128">
        <v>4.1680509109018197E-3</v>
      </c>
      <c r="BY128">
        <v>4.1477269701905798E-3</v>
      </c>
      <c r="BZ128">
        <v>4.1320191197923998E-3</v>
      </c>
      <c r="CA128">
        <v>4.1206466519266103E-3</v>
      </c>
      <c r="CB128">
        <v>4.11329879997016E-3</v>
      </c>
      <c r="CC128">
        <v>4.1096357684954803E-3</v>
      </c>
      <c r="CD128">
        <v>4.1091629187247998E-3</v>
      </c>
      <c r="CE128">
        <v>4.1114115625085004E-3</v>
      </c>
    </row>
    <row r="129" spans="1:83" x14ac:dyDescent="0.25">
      <c r="A129" t="s">
        <v>25</v>
      </c>
      <c r="B129" t="s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</row>
    <row r="130" spans="1:83" x14ac:dyDescent="0.25">
      <c r="A130" t="s">
        <v>25</v>
      </c>
      <c r="B130" t="s">
        <v>11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 x14ac:dyDescent="0.25">
      <c r="A131" t="s">
        <v>25</v>
      </c>
      <c r="B131" t="s">
        <v>12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</row>
    <row r="132" spans="1:83" x14ac:dyDescent="0.25">
      <c r="A132" t="s">
        <v>25</v>
      </c>
      <c r="B132" t="s">
        <v>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 x14ac:dyDescent="0.25">
      <c r="A133" t="s">
        <v>25</v>
      </c>
      <c r="B133" t="s">
        <v>14</v>
      </c>
      <c r="C133">
        <v>47.999573885234298</v>
      </c>
      <c r="D133">
        <v>48.779289539313503</v>
      </c>
      <c r="E133">
        <v>63.014918136494302</v>
      </c>
      <c r="F133">
        <v>74.079606623766296</v>
      </c>
      <c r="G133">
        <v>82.242490212197595</v>
      </c>
      <c r="H133">
        <v>88.999956734378998</v>
      </c>
      <c r="I133">
        <v>94.553385462157806</v>
      </c>
      <c r="J133">
        <v>99.124725260912896</v>
      </c>
      <c r="K133">
        <v>103.10814788421899</v>
      </c>
      <c r="L133">
        <v>106.888773453486</v>
      </c>
      <c r="M133">
        <v>110.725125124513</v>
      </c>
      <c r="N133">
        <v>114.740707752576</v>
      </c>
      <c r="O133">
        <v>118.96628542351699</v>
      </c>
      <c r="P133">
        <v>123.36742933333601</v>
      </c>
      <c r="Q133">
        <v>127.87270187384</v>
      </c>
      <c r="R133">
        <v>132.38184169691499</v>
      </c>
      <c r="S133">
        <v>136.790415730387</v>
      </c>
      <c r="T133">
        <v>141.11010742317501</v>
      </c>
      <c r="U133">
        <v>145.398642629368</v>
      </c>
      <c r="V133">
        <v>149.69992214362799</v>
      </c>
      <c r="W133">
        <v>154.00726678095401</v>
      </c>
      <c r="X133">
        <v>158.057225795541</v>
      </c>
      <c r="Y133">
        <v>161.722584458379</v>
      </c>
      <c r="Z133">
        <v>165.13291189765499</v>
      </c>
      <c r="AA133">
        <v>168.293024792496</v>
      </c>
      <c r="AB133">
        <v>170.06438840902601</v>
      </c>
      <c r="AC133">
        <v>169.90107595710501</v>
      </c>
      <c r="AD133">
        <v>168.49848146097901</v>
      </c>
      <c r="AE133">
        <v>166.481920239679</v>
      </c>
      <c r="AF133">
        <v>163.78746812769299</v>
      </c>
      <c r="AG133">
        <v>160.00092005463401</v>
      </c>
      <c r="AH133">
        <v>155.212856017294</v>
      </c>
      <c r="AI133">
        <v>149.24700479705899</v>
      </c>
      <c r="AJ133">
        <v>142.23982557173699</v>
      </c>
      <c r="AK133">
        <v>134.914700678918</v>
      </c>
      <c r="AL133">
        <v>127.86684351491</v>
      </c>
      <c r="AM133">
        <v>121.34705968680299</v>
      </c>
      <c r="AN133">
        <v>115.24637517181399</v>
      </c>
      <c r="AO133">
        <v>109.5792579108</v>
      </c>
      <c r="AP133">
        <v>104.601918049248</v>
      </c>
      <c r="AQ133">
        <v>100.50665672383499</v>
      </c>
      <c r="AR133">
        <v>97.255215818234205</v>
      </c>
      <c r="AS133">
        <v>94.837290511548701</v>
      </c>
      <c r="AT133">
        <v>93.269664919638402</v>
      </c>
      <c r="AU133">
        <v>92.202778525507995</v>
      </c>
      <c r="AV133">
        <v>91.609132845612905</v>
      </c>
      <c r="AW133">
        <v>91.538910368898797</v>
      </c>
      <c r="AX133">
        <v>91.786128790019305</v>
      </c>
      <c r="AY133">
        <v>92.492930636855903</v>
      </c>
      <c r="AZ133">
        <v>92.831627492694594</v>
      </c>
      <c r="BA133">
        <v>91.626218298598104</v>
      </c>
      <c r="BB133">
        <v>90.321522003868694</v>
      </c>
      <c r="BC133">
        <v>89.382082163893401</v>
      </c>
      <c r="BD133">
        <v>88.833190323607894</v>
      </c>
      <c r="BE133">
        <v>88.621068771799301</v>
      </c>
      <c r="BF133">
        <v>88.686863904046206</v>
      </c>
      <c r="BG133">
        <v>88.980108049129399</v>
      </c>
      <c r="BH133">
        <v>89.459692541886596</v>
      </c>
      <c r="BI133">
        <v>90.092426144841596</v>
      </c>
      <c r="BJ133">
        <v>90.851655306029301</v>
      </c>
      <c r="BK133">
        <v>91.7160974741019</v>
      </c>
      <c r="BL133">
        <v>92.668780495431406</v>
      </c>
      <c r="BM133">
        <v>93.696204070163802</v>
      </c>
      <c r="BN133">
        <v>94.787669241141799</v>
      </c>
      <c r="BO133">
        <v>95.934585531992198</v>
      </c>
      <c r="BP133">
        <v>97.130063471997701</v>
      </c>
      <c r="BQ133">
        <v>98.368966918647601</v>
      </c>
      <c r="BR133">
        <v>99.647543111973107</v>
      </c>
      <c r="BS133">
        <v>100.96284975569</v>
      </c>
      <c r="BT133">
        <v>102.31206620528199</v>
      </c>
      <c r="BU133">
        <v>103.69225958760499</v>
      </c>
      <c r="BV133">
        <v>105.10072660169099</v>
      </c>
      <c r="BW133">
        <v>106.53500227092</v>
      </c>
      <c r="BX133">
        <v>107.99261123735501</v>
      </c>
      <c r="BY133">
        <v>109.470828938726</v>
      </c>
      <c r="BZ133">
        <v>110.966531098888</v>
      </c>
      <c r="CA133">
        <v>112.476295762235</v>
      </c>
      <c r="CB133">
        <v>113.99654964910999</v>
      </c>
      <c r="CC133">
        <v>115.523631546204</v>
      </c>
      <c r="CD133">
        <v>117.053844469984</v>
      </c>
      <c r="CE133">
        <v>118.584004748986</v>
      </c>
    </row>
    <row r="134" spans="1:83" x14ac:dyDescent="0.25">
      <c r="A134" t="s">
        <v>25</v>
      </c>
      <c r="B134" t="s">
        <v>15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7.8794956801798302</v>
      </c>
      <c r="BA134">
        <v>7.7749990576691497</v>
      </c>
      <c r="BB134">
        <v>7.6631598948850703</v>
      </c>
      <c r="BC134">
        <v>7.5826005278141801</v>
      </c>
      <c r="BD134">
        <v>7.5353193153879303</v>
      </c>
      <c r="BE134">
        <v>7.5166668342907297</v>
      </c>
      <c r="BF134">
        <v>7.5215726166908699</v>
      </c>
      <c r="BG134">
        <v>7.5457086418403003</v>
      </c>
      <c r="BH134">
        <v>7.5855827354159802</v>
      </c>
      <c r="BI134">
        <v>7.6384012678806199</v>
      </c>
      <c r="BJ134">
        <v>7.7019258020363104</v>
      </c>
      <c r="BK134">
        <v>7.7743716208055398</v>
      </c>
      <c r="BL134">
        <v>7.8543126984712703</v>
      </c>
      <c r="BM134">
        <v>7.9406135413106798</v>
      </c>
      <c r="BN134">
        <v>8.0323670082236802</v>
      </c>
      <c r="BO134">
        <v>8.12885806155324</v>
      </c>
      <c r="BP134">
        <v>8.2295205610992195</v>
      </c>
      <c r="BQ134">
        <v>8.3339340837155191</v>
      </c>
      <c r="BR134">
        <v>8.4417845701207792</v>
      </c>
      <c r="BS134">
        <v>8.5528303379047408</v>
      </c>
      <c r="BT134">
        <v>8.6668507881745391</v>
      </c>
      <c r="BU134">
        <v>8.78361156869199</v>
      </c>
      <c r="BV134">
        <v>8.9028861558067494</v>
      </c>
      <c r="BW134">
        <v>9.0244509072401193</v>
      </c>
      <c r="BX134">
        <v>9.1480675056858303</v>
      </c>
      <c r="BY134">
        <v>9.2734763475170094</v>
      </c>
      <c r="BZ134">
        <v>9.4003893029929504</v>
      </c>
      <c r="CA134">
        <v>9.5285045454846493</v>
      </c>
      <c r="CB134">
        <v>9.6575111335313899</v>
      </c>
      <c r="CC134">
        <v>9.7871084621653708</v>
      </c>
      <c r="CD134">
        <v>9.9169993632371405</v>
      </c>
      <c r="CE134">
        <v>10.046899714755099</v>
      </c>
    </row>
    <row r="135" spans="1:83" x14ac:dyDescent="0.25">
      <c r="A135" t="s">
        <v>25</v>
      </c>
      <c r="B135" t="s">
        <v>16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7.8794956801798302</v>
      </c>
      <c r="BA135">
        <v>7.7749990576691497</v>
      </c>
      <c r="BB135">
        <v>7.6631598948850703</v>
      </c>
      <c r="BC135">
        <v>7.5826005278141801</v>
      </c>
      <c r="BD135">
        <v>7.5353193153879303</v>
      </c>
      <c r="BE135">
        <v>7.5166668342907297</v>
      </c>
      <c r="BF135">
        <v>7.5215726166908699</v>
      </c>
      <c r="BG135">
        <v>7.5457086418403003</v>
      </c>
      <c r="BH135">
        <v>7.5855827354159802</v>
      </c>
      <c r="BI135">
        <v>7.6384012678806199</v>
      </c>
      <c r="BJ135">
        <v>7.7019258020363104</v>
      </c>
      <c r="BK135">
        <v>7.7743716208055398</v>
      </c>
      <c r="BL135">
        <v>7.8543126984712703</v>
      </c>
      <c r="BM135">
        <v>7.9406135413106798</v>
      </c>
      <c r="BN135">
        <v>8.0323670082236802</v>
      </c>
      <c r="BO135">
        <v>8.12885806155324</v>
      </c>
      <c r="BP135">
        <v>8.2295205610992195</v>
      </c>
      <c r="BQ135">
        <v>8.3339340837155191</v>
      </c>
      <c r="BR135">
        <v>8.4417845701207792</v>
      </c>
      <c r="BS135">
        <v>8.5528303379047408</v>
      </c>
      <c r="BT135">
        <v>8.6668507881745391</v>
      </c>
      <c r="BU135">
        <v>8.78361156869199</v>
      </c>
      <c r="BV135">
        <v>8.9028861558067494</v>
      </c>
      <c r="BW135">
        <v>9.0244509072401193</v>
      </c>
      <c r="BX135">
        <v>9.1480675056858303</v>
      </c>
      <c r="BY135">
        <v>9.2734763475170094</v>
      </c>
      <c r="BZ135">
        <v>9.4003893029929504</v>
      </c>
      <c r="CA135">
        <v>9.5285045454846493</v>
      </c>
      <c r="CB135">
        <v>9.6575111335313899</v>
      </c>
      <c r="CC135">
        <v>9.7871084621653708</v>
      </c>
      <c r="CD135">
        <v>9.9169993632371405</v>
      </c>
      <c r="CE135">
        <v>10.046899714755099</v>
      </c>
    </row>
    <row r="136" spans="1:83" x14ac:dyDescent="0.25">
      <c r="A136" t="s">
        <v>25</v>
      </c>
      <c r="B136" t="s">
        <v>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</row>
    <row r="137" spans="1:83" x14ac:dyDescent="0.25">
      <c r="A137" t="s">
        <v>25</v>
      </c>
      <c r="B137" t="s">
        <v>18</v>
      </c>
      <c r="C137">
        <v>242430.158</v>
      </c>
      <c r="D137">
        <v>248389.014</v>
      </c>
      <c r="E137">
        <v>254518.21400000001</v>
      </c>
      <c r="F137">
        <v>260851.58799999999</v>
      </c>
      <c r="G137">
        <v>267424.55800000002</v>
      </c>
      <c r="H137">
        <v>274256.228</v>
      </c>
      <c r="I137">
        <v>281362.91600000003</v>
      </c>
      <c r="J137">
        <v>288753.77600000001</v>
      </c>
      <c r="K137">
        <v>296445.92200000002</v>
      </c>
      <c r="L137">
        <v>304487.90999999997</v>
      </c>
      <c r="M137">
        <v>312941.82799999998</v>
      </c>
      <c r="N137">
        <v>321907.97200000001</v>
      </c>
      <c r="O137">
        <v>331295.2</v>
      </c>
      <c r="P137">
        <v>341086.39799999999</v>
      </c>
      <c r="Q137">
        <v>351097.29200000002</v>
      </c>
      <c r="R137">
        <v>360785.80599999998</v>
      </c>
      <c r="S137">
        <v>371526.234</v>
      </c>
      <c r="T137">
        <v>382685.75599999999</v>
      </c>
      <c r="U137">
        <v>394284.272</v>
      </c>
      <c r="V137">
        <v>406342.08</v>
      </c>
      <c r="W137">
        <v>418854.00599999999</v>
      </c>
      <c r="X137">
        <v>431790.99599999998</v>
      </c>
      <c r="Y137">
        <v>445133.946</v>
      </c>
      <c r="Z137">
        <v>458883.652</v>
      </c>
      <c r="AA137">
        <v>473036.13400000002</v>
      </c>
      <c r="AB137">
        <v>487559.15399999998</v>
      </c>
      <c r="AC137">
        <v>502415.3</v>
      </c>
      <c r="AD137">
        <v>517575.51799999998</v>
      </c>
      <c r="AE137">
        <v>532934.73600000003</v>
      </c>
      <c r="AF137">
        <v>548333.35600000003</v>
      </c>
      <c r="AG137">
        <v>563613.77</v>
      </c>
      <c r="AH137">
        <v>578750.10800000001</v>
      </c>
      <c r="AI137">
        <v>593769.83200000005</v>
      </c>
      <c r="AJ137">
        <v>608819.40599999996</v>
      </c>
      <c r="AK137">
        <v>624065.19400000002</v>
      </c>
      <c r="AL137">
        <v>639576.05000000005</v>
      </c>
      <c r="AM137">
        <v>655397.74399999995</v>
      </c>
      <c r="AN137">
        <v>671641.31799999997</v>
      </c>
      <c r="AO137">
        <v>688399.10800000001</v>
      </c>
      <c r="AP137">
        <v>705690.21799999999</v>
      </c>
      <c r="AQ137">
        <v>723527.78200000001</v>
      </c>
      <c r="AR137">
        <v>741912.19799999997</v>
      </c>
      <c r="AS137">
        <v>760841.47600000002</v>
      </c>
      <c r="AT137">
        <v>780301.68599999999</v>
      </c>
      <c r="AU137">
        <v>800183.77599999995</v>
      </c>
      <c r="AV137">
        <v>820326.55599999998</v>
      </c>
      <c r="AW137">
        <v>840586.74600000004</v>
      </c>
      <c r="AX137">
        <v>860881.96</v>
      </c>
      <c r="AY137">
        <v>881224.13800000004</v>
      </c>
      <c r="AZ137">
        <v>901782.82799999998</v>
      </c>
      <c r="BA137">
        <v>922991.85</v>
      </c>
      <c r="BB137">
        <v>943640.09</v>
      </c>
      <c r="BC137">
        <v>964184.45200000005</v>
      </c>
      <c r="BD137">
        <v>984564.83799999999</v>
      </c>
      <c r="BE137">
        <v>1004733.8860000001</v>
      </c>
      <c r="BF137">
        <v>1024658.96</v>
      </c>
      <c r="BG137">
        <v>1044344.04</v>
      </c>
      <c r="BH137">
        <v>1063790.7180000001</v>
      </c>
      <c r="BI137">
        <v>1083026.456</v>
      </c>
      <c r="BJ137">
        <v>1102095.432</v>
      </c>
      <c r="BK137">
        <v>1121035.456</v>
      </c>
      <c r="BL137">
        <v>1139888.318</v>
      </c>
      <c r="BM137">
        <v>1158690.6340000001</v>
      </c>
      <c r="BN137">
        <v>1177475.4380000001</v>
      </c>
      <c r="BO137">
        <v>1196293.2760000001</v>
      </c>
      <c r="BP137">
        <v>1215227.33</v>
      </c>
      <c r="BQ137">
        <v>1234290.3359999999</v>
      </c>
      <c r="BR137">
        <v>1253436.922</v>
      </c>
      <c r="BS137">
        <v>1272566.3940000001</v>
      </c>
      <c r="BT137">
        <v>1291599.55</v>
      </c>
      <c r="BU137">
        <v>1310517.6839999999</v>
      </c>
      <c r="BV137">
        <v>1329267.4639999999</v>
      </c>
      <c r="BW137">
        <v>1347761.33</v>
      </c>
      <c r="BX137">
        <v>1365904.558</v>
      </c>
      <c r="BY137">
        <v>1383608.3940000001</v>
      </c>
      <c r="BZ137">
        <v>1400820.3019999999</v>
      </c>
      <c r="CA137">
        <v>1417504.064</v>
      </c>
      <c r="CB137">
        <v>1433643.362</v>
      </c>
      <c r="CC137">
        <v>1449241.7779999999</v>
      </c>
      <c r="CD137">
        <v>1464367.7679999999</v>
      </c>
      <c r="CE137">
        <v>1479092.574</v>
      </c>
    </row>
    <row r="138" spans="1:83" x14ac:dyDescent="0.25">
      <c r="A138" t="s">
        <v>26</v>
      </c>
      <c r="B138" t="s">
        <v>2</v>
      </c>
      <c r="C138">
        <v>1866.7862097375501</v>
      </c>
      <c r="D138">
        <v>1624.91861142781</v>
      </c>
      <c r="E138">
        <v>1788.0770575136601</v>
      </c>
      <c r="F138">
        <v>1915.08507785197</v>
      </c>
      <c r="G138">
        <v>2050.8740818730098</v>
      </c>
      <c r="H138">
        <v>2192.8837675606101</v>
      </c>
      <c r="I138">
        <v>2338.1584496450801</v>
      </c>
      <c r="J138">
        <v>2484.07750493304</v>
      </c>
      <c r="K138">
        <v>2628.6953924627401</v>
      </c>
      <c r="L138">
        <v>2770.7076342595401</v>
      </c>
      <c r="M138">
        <v>2909.3842110539599</v>
      </c>
      <c r="N138">
        <v>3044.52911936088</v>
      </c>
      <c r="O138">
        <v>3176.1955030630102</v>
      </c>
      <c r="P138">
        <v>3304.4527628777801</v>
      </c>
      <c r="Q138">
        <v>3429.1013301599501</v>
      </c>
      <c r="R138">
        <v>3548.8300270568002</v>
      </c>
      <c r="S138">
        <v>3664.9220964564001</v>
      </c>
      <c r="T138">
        <v>3777.9341217661199</v>
      </c>
      <c r="U138">
        <v>3888.5623156588399</v>
      </c>
      <c r="V138">
        <v>3997.6789552322198</v>
      </c>
      <c r="W138">
        <v>4106.0488969583303</v>
      </c>
      <c r="X138">
        <v>4213.7293451134101</v>
      </c>
      <c r="Y138">
        <v>4320.95216759716</v>
      </c>
      <c r="Z138">
        <v>4428.2093369225104</v>
      </c>
      <c r="AA138">
        <v>4535.1700483959003</v>
      </c>
      <c r="AB138">
        <v>4637.4636109795902</v>
      </c>
      <c r="AC138">
        <v>4729.8244908221104</v>
      </c>
      <c r="AD138">
        <v>4805.32524639444</v>
      </c>
      <c r="AE138">
        <v>4852.2897129655003</v>
      </c>
      <c r="AF138">
        <v>4842.4781558804298</v>
      </c>
      <c r="AG138">
        <v>4774.2454314046299</v>
      </c>
      <c r="AH138">
        <v>4656.8075147258196</v>
      </c>
      <c r="AI138">
        <v>4502.2550872657503</v>
      </c>
      <c r="AJ138">
        <v>4328.9049160889699</v>
      </c>
      <c r="AK138">
        <v>4154.0139852657903</v>
      </c>
      <c r="AL138">
        <v>3989.4576407437999</v>
      </c>
      <c r="AM138">
        <v>3831.9475930119102</v>
      </c>
      <c r="AN138">
        <v>3682.7522339728298</v>
      </c>
      <c r="AO138">
        <v>3546.8536388265302</v>
      </c>
      <c r="AP138">
        <v>3426.8572260485898</v>
      </c>
      <c r="AQ138">
        <v>3323.7329091588099</v>
      </c>
      <c r="AR138">
        <v>3237.2560239859899</v>
      </c>
      <c r="AS138">
        <v>3174.9540652065598</v>
      </c>
      <c r="AT138">
        <v>3129.6935535050502</v>
      </c>
      <c r="AU138">
        <v>3095.0310298880299</v>
      </c>
      <c r="AV138">
        <v>3078.3302659685501</v>
      </c>
      <c r="AW138">
        <v>3072.80799542265</v>
      </c>
      <c r="AX138">
        <v>3080.51984728663</v>
      </c>
      <c r="AY138">
        <v>3103.9320125407098</v>
      </c>
      <c r="AZ138">
        <v>3069.04660423837</v>
      </c>
      <c r="BA138">
        <v>2997.0836709565901</v>
      </c>
      <c r="BB138">
        <v>2946.5387553309502</v>
      </c>
      <c r="BC138">
        <v>2910.5051765058802</v>
      </c>
      <c r="BD138">
        <v>2886.2505758911402</v>
      </c>
      <c r="BE138">
        <v>2871.77648864294</v>
      </c>
      <c r="BF138">
        <v>2865.4991849814801</v>
      </c>
      <c r="BG138">
        <v>2866.1351687102701</v>
      </c>
      <c r="BH138">
        <v>2872.6374006682499</v>
      </c>
      <c r="BI138">
        <v>2884.1454951328801</v>
      </c>
      <c r="BJ138">
        <v>2899.9557466474898</v>
      </c>
      <c r="BK138">
        <v>2919.4907175030298</v>
      </c>
      <c r="BL138">
        <v>2942.27380438511</v>
      </c>
      <c r="BM138">
        <v>2967.9103047891099</v>
      </c>
      <c r="BN138">
        <v>2996.0730204106599</v>
      </c>
      <c r="BO138">
        <v>3026.48372153746</v>
      </c>
      <c r="BP138">
        <v>3058.9094592486599</v>
      </c>
      <c r="BQ138">
        <v>3093.1644155511299</v>
      </c>
      <c r="BR138">
        <v>3129.0941495144202</v>
      </c>
      <c r="BS138">
        <v>3166.5619058188099</v>
      </c>
      <c r="BT138">
        <v>3205.43576784882</v>
      </c>
      <c r="BU138">
        <v>3245.5929310077699</v>
      </c>
      <c r="BV138">
        <v>3286.9290199488901</v>
      </c>
      <c r="BW138">
        <v>3329.3496327456201</v>
      </c>
      <c r="BX138">
        <v>3372.7627317624001</v>
      </c>
      <c r="BY138">
        <v>3417.0735368136102</v>
      </c>
      <c r="BZ138">
        <v>3462.1821671339599</v>
      </c>
      <c r="CA138">
        <v>3507.9866840965701</v>
      </c>
      <c r="CB138">
        <v>3554.3850475161898</v>
      </c>
      <c r="CC138">
        <v>3601.27267195684</v>
      </c>
      <c r="CD138">
        <v>3648.5454879547501</v>
      </c>
      <c r="CE138">
        <v>3696.11862877457</v>
      </c>
    </row>
    <row r="139" spans="1:83" x14ac:dyDescent="0.25">
      <c r="A139" t="s">
        <v>26</v>
      </c>
      <c r="B139" t="s">
        <v>3</v>
      </c>
      <c r="C139" s="95">
        <v>1.19080847195095E-2</v>
      </c>
      <c r="D139" s="95">
        <v>1.0869906802336101E-2</v>
      </c>
      <c r="E139" s="95">
        <v>1.13447218519603E-2</v>
      </c>
      <c r="F139" s="95">
        <v>1.18532948209153E-2</v>
      </c>
      <c r="G139" s="95">
        <v>1.2375067408028901E-2</v>
      </c>
      <c r="H139" s="95">
        <v>1.2890641241625299E-2</v>
      </c>
      <c r="I139" s="95">
        <v>1.3382787460180699E-2</v>
      </c>
      <c r="J139" s="95">
        <v>1.3839088452607401E-2</v>
      </c>
      <c r="K139" s="95">
        <v>1.4251392115825001E-2</v>
      </c>
      <c r="L139" s="95">
        <v>1.46137253012127E-2</v>
      </c>
      <c r="M139" s="95">
        <v>1.49224466334559E-2</v>
      </c>
      <c r="N139" s="95">
        <v>1.5174856695663701E-2</v>
      </c>
      <c r="O139" s="95">
        <v>1.53782792068963E-2</v>
      </c>
      <c r="P139" s="95">
        <v>1.55366895782416E-2</v>
      </c>
      <c r="Q139" s="95">
        <v>1.5660197829668099E-2</v>
      </c>
      <c r="R139" s="95">
        <v>1.57692888101479E-2</v>
      </c>
      <c r="S139" s="95">
        <v>1.58122637709209E-2</v>
      </c>
      <c r="T139" s="95">
        <v>1.58227212845693E-2</v>
      </c>
      <c r="U139" s="95">
        <v>1.5805570546999801E-2</v>
      </c>
      <c r="V139" s="95">
        <v>1.5765916034895199E-2</v>
      </c>
      <c r="W139" s="95">
        <v>1.5707655274633098E-2</v>
      </c>
      <c r="X139" s="95">
        <v>1.56336377505105E-2</v>
      </c>
      <c r="Y139" s="95">
        <v>1.5547429865620299E-2</v>
      </c>
      <c r="Z139" s="95">
        <v>1.5452167039360301E-2</v>
      </c>
      <c r="AA139" s="95">
        <v>1.5342543564782299E-2</v>
      </c>
      <c r="AB139" s="95">
        <v>1.52053360870937E-2</v>
      </c>
      <c r="AC139" s="95">
        <v>1.5028281571071399E-2</v>
      </c>
      <c r="AD139" s="95">
        <v>1.4791007359768101E-2</v>
      </c>
      <c r="AE139" s="95">
        <v>1.44597368155619E-2</v>
      </c>
      <c r="AF139" s="95">
        <v>1.3933003734619099E-2</v>
      </c>
      <c r="AG139" s="95">
        <v>1.32894433838557E-2</v>
      </c>
      <c r="AH139" s="95">
        <v>1.25419898119853E-2</v>
      </c>
      <c r="AI139" s="95">
        <v>1.1747714428484801E-2</v>
      </c>
      <c r="AJ139" s="95">
        <v>1.09634634391778E-2</v>
      </c>
      <c r="AK139" s="95">
        <v>1.0228676637199801E-2</v>
      </c>
      <c r="AL139" s="95">
        <v>9.5638407051309403E-3</v>
      </c>
      <c r="AM139" s="95">
        <v>8.9343928153066098E-3</v>
      </c>
      <c r="AN139" s="95">
        <v>8.3592153949939609E-3</v>
      </c>
      <c r="AO139" s="95">
        <v>7.8412742897682203E-3</v>
      </c>
      <c r="AP139" s="95">
        <v>7.3811622463014802E-3</v>
      </c>
      <c r="AQ139" s="95">
        <v>6.9760313404123604E-3</v>
      </c>
      <c r="AR139" s="95">
        <v>6.6212622057992797E-3</v>
      </c>
      <c r="AS139" s="95">
        <v>6.3406504471318296E-3</v>
      </c>
      <c r="AT139" s="95">
        <v>6.0883369850998096E-3</v>
      </c>
      <c r="AU139" s="95">
        <v>5.8667264033933596E-3</v>
      </c>
      <c r="AV139" s="95">
        <v>5.69842778657803E-3</v>
      </c>
      <c r="AW139" s="95">
        <v>5.54460080179242E-3</v>
      </c>
      <c r="AX139" s="95">
        <v>5.43263943618122E-3</v>
      </c>
      <c r="AY139" s="95">
        <v>5.3507777903129003E-3</v>
      </c>
      <c r="AZ139" s="95">
        <v>5.0642431611874804E-3</v>
      </c>
      <c r="BA139" s="95">
        <v>4.8377297254430501E-3</v>
      </c>
      <c r="BB139" s="95">
        <v>4.6520165768720902E-3</v>
      </c>
      <c r="BC139" s="95">
        <v>4.4964910059269699E-3</v>
      </c>
      <c r="BD139" s="95">
        <v>4.3657834278070197E-3</v>
      </c>
      <c r="BE139" s="95">
        <v>4.25567864600007E-3</v>
      </c>
      <c r="BF139" s="95">
        <v>4.1627842173239697E-3</v>
      </c>
      <c r="BG139" s="95">
        <v>4.0842452154834499E-3</v>
      </c>
      <c r="BH139" s="95">
        <v>4.0177648675431303E-3</v>
      </c>
      <c r="BI139" s="95">
        <v>3.9613817178017997E-3</v>
      </c>
      <c r="BJ139" s="95">
        <v>3.9134330388533901E-3</v>
      </c>
      <c r="BK139" s="95">
        <v>3.8725697497741201E-3</v>
      </c>
      <c r="BL139" s="95">
        <v>3.8376593927614798E-3</v>
      </c>
      <c r="BM139" s="95">
        <v>3.80777208543803E-3</v>
      </c>
      <c r="BN139" s="95">
        <v>3.7821385321870102E-3</v>
      </c>
      <c r="BO139" s="95">
        <v>3.7600494438999599E-3</v>
      </c>
      <c r="BP139" s="95">
        <v>3.7407978977070898E-3</v>
      </c>
      <c r="BQ139" s="95">
        <v>3.7239886747094698E-3</v>
      </c>
      <c r="BR139" s="95">
        <v>3.7094594609067299E-3</v>
      </c>
      <c r="BS139" s="95">
        <v>3.69723741932004E-3</v>
      </c>
      <c r="BT139" s="95">
        <v>3.6872923647501801E-3</v>
      </c>
      <c r="BU139" s="95">
        <v>3.6794353784920198E-3</v>
      </c>
      <c r="BV139" s="95">
        <v>3.67360086543622E-3</v>
      </c>
      <c r="BW139" s="95">
        <v>3.6698314597583001E-3</v>
      </c>
      <c r="BX139" s="95">
        <v>3.6681918751905202E-3</v>
      </c>
      <c r="BY139" s="95">
        <v>3.6687286237173699E-3</v>
      </c>
      <c r="BZ139" s="95">
        <v>3.6713911437709101E-3</v>
      </c>
      <c r="CA139" s="95">
        <v>3.6760913223752301E-3</v>
      </c>
      <c r="CB139" s="95">
        <v>3.6826987809960299E-3</v>
      </c>
      <c r="CC139" s="95">
        <v>3.6910413881663402E-3</v>
      </c>
      <c r="CD139" s="95">
        <v>3.7007961394568399E-3</v>
      </c>
      <c r="CE139" s="95">
        <v>3.71166249412747E-3</v>
      </c>
    </row>
    <row r="140" spans="1:83" x14ac:dyDescent="0.25">
      <c r="A140" t="s">
        <v>26</v>
      </c>
      <c r="B140" t="s">
        <v>4</v>
      </c>
      <c r="C140">
        <v>4.7865023084791101E-3</v>
      </c>
      <c r="D140">
        <v>4.3274182557826403E-3</v>
      </c>
      <c r="E140">
        <v>4.5104729880773697E-3</v>
      </c>
      <c r="F140">
        <v>4.71239431289802E-3</v>
      </c>
      <c r="G140">
        <v>4.9220748282074204E-3</v>
      </c>
      <c r="H140">
        <v>5.13167895528232E-3</v>
      </c>
      <c r="I140">
        <v>5.3336079507514504E-3</v>
      </c>
      <c r="J140">
        <v>5.5218525737573297E-3</v>
      </c>
      <c r="K140">
        <v>5.6922994536246696E-3</v>
      </c>
      <c r="L140">
        <v>5.8420612722432097E-3</v>
      </c>
      <c r="M140">
        <v>5.9694891882395504E-3</v>
      </c>
      <c r="N140">
        <v>6.0735084893012402E-3</v>
      </c>
      <c r="O140">
        <v>6.1572269615514496E-3</v>
      </c>
      <c r="P140">
        <v>6.2224513418363504E-3</v>
      </c>
      <c r="Q140">
        <v>6.2734406903109004E-3</v>
      </c>
      <c r="R140">
        <v>6.3185554670778001E-3</v>
      </c>
      <c r="S140">
        <v>6.3370262029550399E-3</v>
      </c>
      <c r="T140">
        <v>6.3422773654118999E-3</v>
      </c>
      <c r="U140">
        <v>6.3362613070861397E-3</v>
      </c>
      <c r="V140">
        <v>6.3210236075082497E-3</v>
      </c>
      <c r="W140">
        <v>6.2986308246696402E-3</v>
      </c>
      <c r="X140">
        <v>6.2703361240838496E-3</v>
      </c>
      <c r="Y140">
        <v>6.2373404751723902E-3</v>
      </c>
      <c r="Z140">
        <v>6.2007873837900901E-3</v>
      </c>
      <c r="AA140">
        <v>6.1605545752684799E-3</v>
      </c>
      <c r="AB140">
        <v>6.1120589155745902E-3</v>
      </c>
      <c r="AC140">
        <v>6.05006563924094E-3</v>
      </c>
      <c r="AD140">
        <v>5.96768485749533E-3</v>
      </c>
      <c r="AE140">
        <v>5.8540766000014302E-3</v>
      </c>
      <c r="AF140">
        <v>5.68027069894474E-3</v>
      </c>
      <c r="AG140">
        <v>5.4523243370911698E-3</v>
      </c>
      <c r="AH140">
        <v>5.1814915155258996E-3</v>
      </c>
      <c r="AI140">
        <v>4.8843443564678696E-3</v>
      </c>
      <c r="AJ140">
        <v>4.5809345883855998E-3</v>
      </c>
      <c r="AK140">
        <v>4.2885845227804802E-3</v>
      </c>
      <c r="AL140">
        <v>4.0185460374236801E-3</v>
      </c>
      <c r="AM140">
        <v>3.7660157072420901E-3</v>
      </c>
      <c r="AN140">
        <v>3.5318070804492702E-3</v>
      </c>
      <c r="AO140">
        <v>3.3185056086119302E-3</v>
      </c>
      <c r="AP140">
        <v>3.1273888758395199E-3</v>
      </c>
      <c r="AQ140">
        <v>2.9581304948766199E-3</v>
      </c>
      <c r="AR140">
        <v>2.8093737146343998E-3</v>
      </c>
      <c r="AS140">
        <v>2.6865178747078901E-3</v>
      </c>
      <c r="AT140">
        <v>2.5812738231605998E-3</v>
      </c>
      <c r="AU140">
        <v>2.48892960664391E-3</v>
      </c>
      <c r="AV140">
        <v>2.4145751976096899E-3</v>
      </c>
      <c r="AW140">
        <v>2.3514412146817001E-3</v>
      </c>
      <c r="AX140">
        <v>2.3017287450805002E-3</v>
      </c>
      <c r="AY140">
        <v>2.2652574648358002E-3</v>
      </c>
      <c r="AZ140">
        <v>2.1434956612026001E-3</v>
      </c>
      <c r="BA140">
        <v>2.0458078949215099E-3</v>
      </c>
      <c r="BB140">
        <v>1.9660100915169202E-3</v>
      </c>
      <c r="BC140">
        <v>1.89935596426554E-3</v>
      </c>
      <c r="BD140">
        <v>1.84345889388337E-3</v>
      </c>
      <c r="BE140">
        <v>1.79646118826645E-3</v>
      </c>
      <c r="BF140">
        <v>1.7568757250720399E-3</v>
      </c>
      <c r="BG140">
        <v>1.7234576295847501E-3</v>
      </c>
      <c r="BH140">
        <v>1.6952081421821299E-3</v>
      </c>
      <c r="BI140">
        <v>1.67127775764518E-3</v>
      </c>
      <c r="BJ140">
        <v>1.65094887356827E-3</v>
      </c>
      <c r="BK140">
        <v>1.6336404632708E-3</v>
      </c>
      <c r="BL140">
        <v>1.61886607215059E-3</v>
      </c>
      <c r="BM140">
        <v>1.60622700887591E-3</v>
      </c>
      <c r="BN140">
        <v>1.59539408903321E-3</v>
      </c>
      <c r="BO140">
        <v>1.58606455973432E-3</v>
      </c>
      <c r="BP140">
        <v>1.5779375472977401E-3</v>
      </c>
      <c r="BQ140">
        <v>1.5708442722046701E-3</v>
      </c>
      <c r="BR140">
        <v>1.5647148112311101E-3</v>
      </c>
      <c r="BS140">
        <v>1.5595595794104899E-3</v>
      </c>
      <c r="BT140">
        <v>1.5553651446707801E-3</v>
      </c>
      <c r="BU140">
        <v>1.5520514958938299E-3</v>
      </c>
      <c r="BV140">
        <v>1.5495908913240499E-3</v>
      </c>
      <c r="BW140">
        <v>1.54800150604653E-3</v>
      </c>
      <c r="BX140">
        <v>1.5473110503357299E-3</v>
      </c>
      <c r="BY140">
        <v>1.5475396294420999E-3</v>
      </c>
      <c r="BZ140">
        <v>1.54866640153896E-3</v>
      </c>
      <c r="CA140">
        <v>1.55065457794939E-3</v>
      </c>
      <c r="CB140">
        <v>1.5534494783770701E-3</v>
      </c>
      <c r="CC140">
        <v>1.55697861777907E-3</v>
      </c>
      <c r="CD140">
        <v>1.56110576800259E-3</v>
      </c>
      <c r="CE140">
        <v>1.56570429818831E-3</v>
      </c>
    </row>
    <row r="141" spans="1:83" x14ac:dyDescent="0.25">
      <c r="A141" t="s">
        <v>26</v>
      </c>
      <c r="B141" t="s">
        <v>5</v>
      </c>
      <c r="C141">
        <v>6.3386618007023901E-2</v>
      </c>
      <c r="D141">
        <v>6.1169638870638803E-2</v>
      </c>
      <c r="E141">
        <v>5.9322912569096303E-2</v>
      </c>
      <c r="F141">
        <v>5.8062664291539799E-2</v>
      </c>
      <c r="G141">
        <v>5.7316290178354101E-2</v>
      </c>
      <c r="H141">
        <v>5.7011612091686197E-2</v>
      </c>
      <c r="I141">
        <v>5.7074858022909403E-2</v>
      </c>
      <c r="J141">
        <v>5.7433152819862901E-2</v>
      </c>
      <c r="K141">
        <v>5.8014617472035901E-2</v>
      </c>
      <c r="L141">
        <v>5.8746885969331898E-2</v>
      </c>
      <c r="M141">
        <v>5.9562915879226797E-2</v>
      </c>
      <c r="N141">
        <v>6.0397703873710101E-2</v>
      </c>
      <c r="O141">
        <v>6.1231698210755602E-2</v>
      </c>
      <c r="P141">
        <v>6.2038842692192002E-2</v>
      </c>
      <c r="Q141">
        <v>6.2829283768612201E-2</v>
      </c>
      <c r="R141">
        <v>6.3677450051354598E-2</v>
      </c>
      <c r="S141">
        <v>6.4323791230643301E-2</v>
      </c>
      <c r="T141">
        <v>6.4874593103505906E-2</v>
      </c>
      <c r="U141">
        <v>6.5323863488538705E-2</v>
      </c>
      <c r="V141">
        <v>6.5670006726333899E-2</v>
      </c>
      <c r="W141">
        <v>6.59191172839909E-2</v>
      </c>
      <c r="X141">
        <v>6.6082164842842794E-2</v>
      </c>
      <c r="Y141">
        <v>6.6168406347964906E-2</v>
      </c>
      <c r="Z141">
        <v>6.6184545560128094E-2</v>
      </c>
      <c r="AA141">
        <v>6.6138088940091197E-2</v>
      </c>
      <c r="AB141">
        <v>6.6034271798543501E-2</v>
      </c>
      <c r="AC141">
        <v>6.5868921938346106E-2</v>
      </c>
      <c r="AD141">
        <v>6.5626983721081805E-2</v>
      </c>
      <c r="AE141">
        <v>6.5289284379332096E-2</v>
      </c>
      <c r="AF141">
        <v>6.48135272751936E-2</v>
      </c>
      <c r="AG141">
        <v>6.4133828955209402E-2</v>
      </c>
      <c r="AH141">
        <v>6.3202315584418606E-2</v>
      </c>
      <c r="AI141">
        <v>6.1992466712491902E-2</v>
      </c>
      <c r="AJ141">
        <v>6.05011852019409E-2</v>
      </c>
      <c r="AK141">
        <v>5.8757318573731801E-2</v>
      </c>
      <c r="AL141">
        <v>5.68197120227373E-2</v>
      </c>
      <c r="AM141">
        <v>5.4748102877228699E-2</v>
      </c>
      <c r="AN141">
        <v>5.2581671945166802E-2</v>
      </c>
      <c r="AO141">
        <v>5.03618432524904E-2</v>
      </c>
      <c r="AP141">
        <v>4.8133022031534099E-2</v>
      </c>
      <c r="AQ141">
        <v>4.5934136742354303E-2</v>
      </c>
      <c r="AR141">
        <v>4.3797468887262499E-2</v>
      </c>
      <c r="AS141">
        <v>4.1752425161427797E-2</v>
      </c>
      <c r="AT141">
        <v>3.9825843835299003E-2</v>
      </c>
      <c r="AU141">
        <v>3.8029403830138302E-2</v>
      </c>
      <c r="AV141">
        <v>3.6374672261575397E-2</v>
      </c>
      <c r="AW141">
        <v>3.48714098842339E-2</v>
      </c>
      <c r="AX141">
        <v>3.3516030330116998E-2</v>
      </c>
      <c r="AY141">
        <v>3.23072332855446E-2</v>
      </c>
      <c r="AZ141">
        <v>2.97267595775264E-2</v>
      </c>
      <c r="BA141">
        <v>2.7508587816456299E-2</v>
      </c>
      <c r="BB141">
        <v>2.5570136204756198E-2</v>
      </c>
      <c r="BC141">
        <v>2.3867064385175399E-2</v>
      </c>
      <c r="BD141">
        <v>2.23780975570964E-2</v>
      </c>
      <c r="BE141">
        <v>2.1082099634511301E-2</v>
      </c>
      <c r="BF141">
        <v>1.99583612927377E-2</v>
      </c>
      <c r="BG141">
        <v>1.8986758943932602E-2</v>
      </c>
      <c r="BH141">
        <v>1.8148893490471298E-2</v>
      </c>
      <c r="BI141">
        <v>1.7427694329039001E-2</v>
      </c>
      <c r="BJ141">
        <v>1.6807663231182199E-2</v>
      </c>
      <c r="BK141">
        <v>1.62751792886844E-2</v>
      </c>
      <c r="BL141">
        <v>1.5818196795250299E-2</v>
      </c>
      <c r="BM141">
        <v>1.5426233298425501E-2</v>
      </c>
      <c r="BN141">
        <v>1.50901858564138E-2</v>
      </c>
      <c r="BO141">
        <v>1.4801912274502499E-2</v>
      </c>
      <c r="BP141">
        <v>1.4553947382465E-2</v>
      </c>
      <c r="BQ141">
        <v>1.43406330423689E-2</v>
      </c>
      <c r="BR141">
        <v>1.4157736876354099E-2</v>
      </c>
      <c r="BS141">
        <v>1.40022370037044E-2</v>
      </c>
      <c r="BT141">
        <v>1.38713417539773E-2</v>
      </c>
      <c r="BU141">
        <v>1.3762048556463E-2</v>
      </c>
      <c r="BV141">
        <v>1.3672138997913899E-2</v>
      </c>
      <c r="BW141">
        <v>1.3600083844328001E-2</v>
      </c>
      <c r="BX141">
        <v>1.35446971190777E-2</v>
      </c>
      <c r="BY141">
        <v>1.3504962899053801E-2</v>
      </c>
      <c r="BZ141">
        <v>1.34797136922142E-2</v>
      </c>
      <c r="CA141">
        <v>1.3467812622206501E-2</v>
      </c>
      <c r="CB141">
        <v>1.3468101176155401E-2</v>
      </c>
      <c r="CC141">
        <v>1.3479382035717E-2</v>
      </c>
      <c r="CD141">
        <v>1.3499989573269301E-2</v>
      </c>
      <c r="CE141">
        <v>1.35283722673319E-2</v>
      </c>
    </row>
    <row r="142" spans="1:83" x14ac:dyDescent="0.25">
      <c r="A142" t="s">
        <v>26</v>
      </c>
      <c r="B142" t="s">
        <v>6</v>
      </c>
      <c r="C142">
        <v>1.9667391064559802E-3</v>
      </c>
      <c r="D142">
        <v>4.55643021089739E-3</v>
      </c>
      <c r="E142">
        <v>6.1045004189339801E-3</v>
      </c>
      <c r="F142">
        <v>7.0143815194128097E-3</v>
      </c>
      <c r="G142">
        <v>7.5434813435611399E-3</v>
      </c>
      <c r="H142">
        <v>7.8533987474675004E-3</v>
      </c>
      <c r="I142">
        <v>8.0440050529615396E-3</v>
      </c>
      <c r="J142">
        <v>8.1756303664572393E-3</v>
      </c>
      <c r="K142">
        <v>8.2829256433921902E-3</v>
      </c>
      <c r="L142">
        <v>8.3835786019092803E-3</v>
      </c>
      <c r="M142">
        <v>8.4849985168686509E-3</v>
      </c>
      <c r="N142">
        <v>8.5877042968169996E-3</v>
      </c>
      <c r="O142">
        <v>8.6940590330135507E-3</v>
      </c>
      <c r="P142">
        <v>8.8026614830356703E-3</v>
      </c>
      <c r="Q142">
        <v>8.9156282769765807E-3</v>
      </c>
      <c r="R142">
        <v>9.0435565603924403E-3</v>
      </c>
      <c r="S142">
        <v>9.1490166562077108E-3</v>
      </c>
      <c r="T142">
        <v>9.2458491655642693E-3</v>
      </c>
      <c r="U142">
        <v>9.3318807494263602E-3</v>
      </c>
      <c r="V142">
        <v>9.4055533037965405E-3</v>
      </c>
      <c r="W142">
        <v>9.4665000825146905E-3</v>
      </c>
      <c r="X142">
        <v>9.5153578233537206E-3</v>
      </c>
      <c r="Y142">
        <v>9.5528193175041295E-3</v>
      </c>
      <c r="Z142">
        <v>9.5793529309406104E-3</v>
      </c>
      <c r="AA142">
        <v>9.5957052706708203E-3</v>
      </c>
      <c r="AB142">
        <v>9.60314557194673E-3</v>
      </c>
      <c r="AC142">
        <v>9.6024963720927094E-3</v>
      </c>
      <c r="AD142">
        <v>9.5935541536794205E-3</v>
      </c>
      <c r="AE142">
        <v>9.5763498373159905E-3</v>
      </c>
      <c r="AF142">
        <v>9.5499590934075094E-3</v>
      </c>
      <c r="AG142">
        <v>9.5102687047667403E-3</v>
      </c>
      <c r="AH142">
        <v>9.4496714627502493E-3</v>
      </c>
      <c r="AI142">
        <v>9.3606019998024904E-3</v>
      </c>
      <c r="AJ142">
        <v>9.2360182122882498E-3</v>
      </c>
      <c r="AK142">
        <v>9.0721762893310708E-3</v>
      </c>
      <c r="AL142">
        <v>8.8704988145689098E-3</v>
      </c>
      <c r="AM142">
        <v>8.6355317571801104E-3</v>
      </c>
      <c r="AN142">
        <v>8.3721022893377805E-3</v>
      </c>
      <c r="AO142">
        <v>8.0858201564061594E-3</v>
      </c>
      <c r="AP142">
        <v>7.7833987422086803E-3</v>
      </c>
      <c r="AQ142">
        <v>7.4714105977297498E-3</v>
      </c>
      <c r="AR142">
        <v>7.1560444871631504E-3</v>
      </c>
      <c r="AS142">
        <v>6.8428220902179704E-3</v>
      </c>
      <c r="AT142">
        <v>6.5369384838051903E-3</v>
      </c>
      <c r="AU142">
        <v>6.2432286192266803E-3</v>
      </c>
      <c r="AV142">
        <v>5.96545639619125E-3</v>
      </c>
      <c r="AW142">
        <v>5.7063758906408003E-3</v>
      </c>
      <c r="AX142">
        <v>5.4673183805653402E-3</v>
      </c>
      <c r="AY142">
        <v>5.2485269182060198E-3</v>
      </c>
      <c r="AZ142">
        <v>5.00521918295179E-3</v>
      </c>
      <c r="BA142">
        <v>4.7229697329826499E-3</v>
      </c>
      <c r="BB142">
        <v>4.4365154899140896E-3</v>
      </c>
      <c r="BC142">
        <v>4.1584866370863796E-3</v>
      </c>
      <c r="BD142">
        <v>3.8976018843838501E-3</v>
      </c>
      <c r="BE142">
        <v>3.6582992032101001E-3</v>
      </c>
      <c r="BF142">
        <v>3.44229794472278E-3</v>
      </c>
      <c r="BG142">
        <v>3.2495594837441198E-3</v>
      </c>
      <c r="BH142">
        <v>3.0791008625378701E-3</v>
      </c>
      <c r="BI142">
        <v>2.9293390216877401E-3</v>
      </c>
      <c r="BJ142">
        <v>2.7984096319006E-3</v>
      </c>
      <c r="BK142">
        <v>2.6844040241114499E-3</v>
      </c>
      <c r="BL142">
        <v>2.5854435275187602E-3</v>
      </c>
      <c r="BM142">
        <v>2.4997621852917299E-3</v>
      </c>
      <c r="BN142">
        <v>2.42573325570533E-3</v>
      </c>
      <c r="BO142">
        <v>2.3618407523740598E-3</v>
      </c>
      <c r="BP142">
        <v>2.3066605873479102E-3</v>
      </c>
      <c r="BQ142">
        <v>2.25905497106433E-3</v>
      </c>
      <c r="BR142">
        <v>2.2181178831530801E-3</v>
      </c>
      <c r="BS142">
        <v>2.1831459776122399E-3</v>
      </c>
      <c r="BT142">
        <v>2.1534897368004902E-3</v>
      </c>
      <c r="BU142">
        <v>2.1284884905516601E-3</v>
      </c>
      <c r="BV142">
        <v>2.1076247895020599E-3</v>
      </c>
      <c r="BW142">
        <v>2.0905073860088101E-3</v>
      </c>
      <c r="BX142">
        <v>2.0768164403606299E-3</v>
      </c>
      <c r="BY142">
        <v>2.0662761405289402E-3</v>
      </c>
      <c r="BZ142">
        <v>2.0586046654645401E-3</v>
      </c>
      <c r="CA142">
        <v>2.05354077492671E-3</v>
      </c>
      <c r="CB142">
        <v>2.05083385779213E-3</v>
      </c>
      <c r="CC142">
        <v>2.05023967099575E-3</v>
      </c>
      <c r="CD142">
        <v>2.0514532480576898E-3</v>
      </c>
      <c r="CE142">
        <v>2.0541943993099502E-3</v>
      </c>
    </row>
    <row r="143" spans="1:83" x14ac:dyDescent="0.25">
      <c r="A143" t="s">
        <v>26</v>
      </c>
      <c r="B143" t="s">
        <v>7</v>
      </c>
      <c r="C143">
        <v>9.8601405788703803E-3</v>
      </c>
      <c r="D143">
        <v>2.9559585431343902E-3</v>
      </c>
      <c r="E143">
        <v>2.0061353804970302E-3</v>
      </c>
      <c r="F143">
        <v>1.87112634102362E-3</v>
      </c>
      <c r="G143">
        <v>1.8562140409018599E-3</v>
      </c>
      <c r="H143">
        <v>1.8665891358633901E-3</v>
      </c>
      <c r="I143">
        <v>1.88741421966714E-3</v>
      </c>
      <c r="J143">
        <v>1.9146357201220601E-3</v>
      </c>
      <c r="K143">
        <v>1.94580203725585E-3</v>
      </c>
      <c r="L143">
        <v>1.9787641632418602E-3</v>
      </c>
      <c r="M143">
        <v>2.0116631899833501E-3</v>
      </c>
      <c r="N143">
        <v>2.0427605528235099E-3</v>
      </c>
      <c r="O143">
        <v>2.0718576889466899E-3</v>
      </c>
      <c r="P143">
        <v>2.0984862561250202E-3</v>
      </c>
      <c r="Q143">
        <v>2.1233195871763399E-3</v>
      </c>
      <c r="R143">
        <v>2.1490391251485302E-3</v>
      </c>
      <c r="S143">
        <v>2.1671685977471102E-3</v>
      </c>
      <c r="T143">
        <v>2.18162341619604E-3</v>
      </c>
      <c r="U143">
        <v>2.1924385510001801E-3</v>
      </c>
      <c r="V143">
        <v>2.19976677498207E-3</v>
      </c>
      <c r="W143">
        <v>2.2039758038591099E-3</v>
      </c>
      <c r="X143">
        <v>2.2054972122915002E-3</v>
      </c>
      <c r="Y143">
        <v>2.2046671073318101E-3</v>
      </c>
      <c r="Z143">
        <v>2.2017483786947898E-3</v>
      </c>
      <c r="AA143">
        <v>2.1969920187574999E-3</v>
      </c>
      <c r="AB143">
        <v>2.1902704800019698E-3</v>
      </c>
      <c r="AC143">
        <v>2.1810122354946702E-3</v>
      </c>
      <c r="AD143">
        <v>2.1682671359917901E-3</v>
      </c>
      <c r="AE143">
        <v>2.15074790820864E-3</v>
      </c>
      <c r="AF143">
        <v>2.1255706521859799E-3</v>
      </c>
      <c r="AG143">
        <v>2.0899888925268E-3</v>
      </c>
      <c r="AH143">
        <v>2.0438071868859702E-3</v>
      </c>
      <c r="AI143">
        <v>1.9875702435519999E-3</v>
      </c>
      <c r="AJ143">
        <v>1.92288080346548E-3</v>
      </c>
      <c r="AK143">
        <v>1.85219517941964E-3</v>
      </c>
      <c r="AL143">
        <v>1.7783285495215099E-3</v>
      </c>
      <c r="AM143">
        <v>1.7030671008995499E-3</v>
      </c>
      <c r="AN143">
        <v>1.62712368881746E-3</v>
      </c>
      <c r="AO143">
        <v>1.55174569862374E-3</v>
      </c>
      <c r="AP143">
        <v>1.47820863361357E-3</v>
      </c>
      <c r="AQ143">
        <v>1.40750474714161E-3</v>
      </c>
      <c r="AR143">
        <v>1.3403410812318399E-3</v>
      </c>
      <c r="AS143">
        <v>1.2776174646113899E-3</v>
      </c>
      <c r="AT143">
        <v>1.2198921142817401E-3</v>
      </c>
      <c r="AU143">
        <v>1.16677050592628E-3</v>
      </c>
      <c r="AV143">
        <v>1.11859909891781E-3</v>
      </c>
      <c r="AW143">
        <v>1.0755550288040999E-3</v>
      </c>
      <c r="AX143">
        <v>1.0372472690384799E-3</v>
      </c>
      <c r="AY143">
        <v>1.0038028447033301E-3</v>
      </c>
      <c r="AZ143">
        <v>1.6321172037637799E-3</v>
      </c>
      <c r="BA143">
        <v>1.59610986543174E-3</v>
      </c>
      <c r="BB143">
        <v>1.5123903383796899E-3</v>
      </c>
      <c r="BC143">
        <v>1.4330672873363801E-3</v>
      </c>
      <c r="BD143">
        <v>1.3622238081283701E-3</v>
      </c>
      <c r="BE143">
        <v>1.29956124693947E-3</v>
      </c>
      <c r="BF143">
        <v>1.24440078629447E-3</v>
      </c>
      <c r="BG143">
        <v>1.19601958149615E-3</v>
      </c>
      <c r="BH143">
        <v>1.1537390476557699E-3</v>
      </c>
      <c r="BI143">
        <v>1.11689773827915E-3</v>
      </c>
      <c r="BJ143">
        <v>1.08486733956211E-3</v>
      </c>
      <c r="BK143">
        <v>1.05707843906806E-3</v>
      </c>
      <c r="BL143">
        <v>1.03300877152154E-3</v>
      </c>
      <c r="BM143">
        <v>1.01219089296473E-3</v>
      </c>
      <c r="BN143">
        <v>9.9420766081211205E-4</v>
      </c>
      <c r="BO143">
        <v>9.7867281171012607E-4</v>
      </c>
      <c r="BP143">
        <v>9.6521760169198095E-4</v>
      </c>
      <c r="BQ143">
        <v>9.5357063176557404E-4</v>
      </c>
      <c r="BR143">
        <v>9.4353634817643801E-4</v>
      </c>
      <c r="BS143">
        <v>9.3498480311456197E-4</v>
      </c>
      <c r="BT143">
        <v>9.2778909974574795E-4</v>
      </c>
      <c r="BU143">
        <v>9.2179724761335497E-4</v>
      </c>
      <c r="BV143">
        <v>9.1690064552707603E-4</v>
      </c>
      <c r="BW143">
        <v>9.1302894245446102E-4</v>
      </c>
      <c r="BX143">
        <v>9.1012806780806001E-4</v>
      </c>
      <c r="BY143">
        <v>9.0815029005131395E-4</v>
      </c>
      <c r="BZ143">
        <v>9.0703378370221295E-4</v>
      </c>
      <c r="CA143">
        <v>9.0671612561340901E-4</v>
      </c>
      <c r="CB143">
        <v>9.0713109265444405E-4</v>
      </c>
      <c r="CC143">
        <v>9.0820862667342797E-4</v>
      </c>
      <c r="CD143">
        <v>9.0984581311526495E-4</v>
      </c>
      <c r="CE143">
        <v>9.1194511787524098E-4</v>
      </c>
    </row>
    <row r="144" spans="1:83" x14ac:dyDescent="0.25">
      <c r="A144" t="s">
        <v>26</v>
      </c>
      <c r="B144" t="s">
        <v>8</v>
      </c>
      <c r="C144">
        <v>0.29333548029813</v>
      </c>
      <c r="D144">
        <v>0.28539148126415498</v>
      </c>
      <c r="E144">
        <v>0.27838962987439098</v>
      </c>
      <c r="F144">
        <v>0.27210049598109098</v>
      </c>
      <c r="G144">
        <v>0.26647792629308698</v>
      </c>
      <c r="H144">
        <v>0.261483930000113</v>
      </c>
      <c r="I144">
        <v>0.25707268837016301</v>
      </c>
      <c r="J144">
        <v>0.25319620852532998</v>
      </c>
      <c r="K144">
        <v>0.249794135411295</v>
      </c>
      <c r="L144">
        <v>0.24677974333011701</v>
      </c>
      <c r="M144">
        <v>0.244061447761835</v>
      </c>
      <c r="N144">
        <v>0.24152823214666999</v>
      </c>
      <c r="O144">
        <v>0.23921995229781501</v>
      </c>
      <c r="P144">
        <v>0.23711664446549099</v>
      </c>
      <c r="Q144">
        <v>0.23530903808126999</v>
      </c>
      <c r="R144">
        <v>0.23409776684309</v>
      </c>
      <c r="S144">
        <v>0.232553087972906</v>
      </c>
      <c r="T144">
        <v>0.231080233432225</v>
      </c>
      <c r="U144">
        <v>0.229651937311496</v>
      </c>
      <c r="V144">
        <v>0.22824668888916999</v>
      </c>
      <c r="W144">
        <v>0.22686184747083399</v>
      </c>
      <c r="X144">
        <v>0.225507723921404</v>
      </c>
      <c r="Y144">
        <v>0.224188549723284</v>
      </c>
      <c r="Z144">
        <v>0.222899438597887</v>
      </c>
      <c r="AA144">
        <v>0.221638041454506</v>
      </c>
      <c r="AB144">
        <v>0.220405032326661</v>
      </c>
      <c r="AC144">
        <v>0.219190631090074</v>
      </c>
      <c r="AD144">
        <v>0.21796750980896201</v>
      </c>
      <c r="AE144">
        <v>0.216717961895115</v>
      </c>
      <c r="AF144">
        <v>0.21539166782966099</v>
      </c>
      <c r="AG144">
        <v>0.213928794309834</v>
      </c>
      <c r="AH144">
        <v>0.212251986862554</v>
      </c>
      <c r="AI144">
        <v>0.210296574435137</v>
      </c>
      <c r="AJ144">
        <v>0.20800170577924301</v>
      </c>
      <c r="AK144">
        <v>0.20534338652898099</v>
      </c>
      <c r="AL144">
        <v>0.20235762796015799</v>
      </c>
      <c r="AM144">
        <v>0.199083214264067</v>
      </c>
      <c r="AN144">
        <v>0.19553601168134899</v>
      </c>
      <c r="AO144">
        <v>0.19174785305287001</v>
      </c>
      <c r="AP144">
        <v>0.18777375803915999</v>
      </c>
      <c r="AQ144">
        <v>0.183667174318835</v>
      </c>
      <c r="AR144">
        <v>0.17947923379981701</v>
      </c>
      <c r="AS144">
        <v>0.17526615567293399</v>
      </c>
      <c r="AT144">
        <v>0.171074203008798</v>
      </c>
      <c r="AU144">
        <v>0.16695086079474999</v>
      </c>
      <c r="AV144">
        <v>0.16295578877021999</v>
      </c>
      <c r="AW144">
        <v>0.159129964091828</v>
      </c>
      <c r="AX144">
        <v>0.155494658224231</v>
      </c>
      <c r="AY144">
        <v>0.15205711069303399</v>
      </c>
      <c r="AZ144">
        <v>0.14871086178915699</v>
      </c>
      <c r="BA144">
        <v>0.145313605175412</v>
      </c>
      <c r="BB144">
        <v>0.14208881948319901</v>
      </c>
      <c r="BC144">
        <v>0.13897517618215699</v>
      </c>
      <c r="BD144">
        <v>0.13598966153398201</v>
      </c>
      <c r="BE144">
        <v>0.13314253753126401</v>
      </c>
      <c r="BF144">
        <v>0.13043863336175901</v>
      </c>
      <c r="BG144">
        <v>0.12787589416108899</v>
      </c>
      <c r="BH144">
        <v>0.12545141733722701</v>
      </c>
      <c r="BI144">
        <v>0.123158551196994</v>
      </c>
      <c r="BJ144">
        <v>0.120988689736023</v>
      </c>
      <c r="BK144">
        <v>0.118934165415083</v>
      </c>
      <c r="BL144">
        <v>0.11698713469366399</v>
      </c>
      <c r="BM144">
        <v>0.115140597152952</v>
      </c>
      <c r="BN144">
        <v>0.11338818260106</v>
      </c>
      <c r="BO144">
        <v>0.11172214535966001</v>
      </c>
      <c r="BP144">
        <v>0.11013225619959501</v>
      </c>
      <c r="BQ144">
        <v>0.108615273815288</v>
      </c>
      <c r="BR144">
        <v>0.107172934954764</v>
      </c>
      <c r="BS144">
        <v>0.105811042448248</v>
      </c>
      <c r="BT144">
        <v>0.104532717567377</v>
      </c>
      <c r="BU144">
        <v>0.103335710550038</v>
      </c>
      <c r="BV144">
        <v>0.102220414736564</v>
      </c>
      <c r="BW144">
        <v>0.101189537162385</v>
      </c>
      <c r="BX144">
        <v>0.10024587739388099</v>
      </c>
      <c r="BY144">
        <v>9.9391418961791406E-2</v>
      </c>
      <c r="BZ144">
        <v>9.86253398708902E-2</v>
      </c>
      <c r="CA144">
        <v>9.7945705805487199E-2</v>
      </c>
      <c r="CB144">
        <v>9.7349358328673793E-2</v>
      </c>
      <c r="CC144">
        <v>9.6832033689469701E-2</v>
      </c>
      <c r="CD144">
        <v>9.6385500615470299E-2</v>
      </c>
      <c r="CE144">
        <v>9.6001870320472596E-2</v>
      </c>
    </row>
    <row r="145" spans="1:83" x14ac:dyDescent="0.25">
      <c r="A145" t="s">
        <v>26</v>
      </c>
      <c r="B145" t="s">
        <v>9</v>
      </c>
      <c r="C145">
        <v>8.0000000000829394E-2</v>
      </c>
      <c r="D145">
        <v>7.3009445880453203E-2</v>
      </c>
      <c r="E145">
        <v>7.1944021356604701E-2</v>
      </c>
      <c r="F145">
        <v>7.1660566464874301E-2</v>
      </c>
      <c r="G145">
        <v>7.1638060391024494E-2</v>
      </c>
      <c r="H145">
        <v>7.1863278930299396E-2</v>
      </c>
      <c r="I145">
        <v>7.2339885246289495E-2</v>
      </c>
      <c r="J145">
        <v>7.30452714801995E-2</v>
      </c>
      <c r="K145">
        <v>7.3935644606308595E-2</v>
      </c>
      <c r="L145">
        <v>7.4951290006726207E-2</v>
      </c>
      <c r="M145">
        <v>7.6029066774318393E-2</v>
      </c>
      <c r="N145">
        <v>7.7101677212651903E-2</v>
      </c>
      <c r="O145">
        <v>7.8154841894267205E-2</v>
      </c>
      <c r="P145">
        <v>7.9162441773188999E-2</v>
      </c>
      <c r="Q145">
        <v>8.0141672323075994E-2</v>
      </c>
      <c r="R145">
        <v>8.1188601203973407E-2</v>
      </c>
      <c r="S145">
        <v>8.1977002687553202E-2</v>
      </c>
      <c r="T145">
        <v>8.2644343050678207E-2</v>
      </c>
      <c r="U145">
        <v>8.3184444096051399E-2</v>
      </c>
      <c r="V145">
        <v>8.3596350412620798E-2</v>
      </c>
      <c r="W145">
        <v>8.3888223995034303E-2</v>
      </c>
      <c r="X145">
        <v>8.4073356002571903E-2</v>
      </c>
      <c r="Y145">
        <v>8.4163233247973299E-2</v>
      </c>
      <c r="Z145">
        <v>8.4166434253553593E-2</v>
      </c>
      <c r="AA145">
        <v>8.4091340804788001E-2</v>
      </c>
      <c r="AB145">
        <v>8.3939746766066803E-2</v>
      </c>
      <c r="AC145">
        <v>8.3702496185174405E-2</v>
      </c>
      <c r="AD145">
        <v>8.3356489868248299E-2</v>
      </c>
      <c r="AE145">
        <v>8.2870458724858195E-2</v>
      </c>
      <c r="AF145">
        <v>8.2169327719731802E-2</v>
      </c>
      <c r="AG145">
        <v>8.1186410889594093E-2</v>
      </c>
      <c r="AH145">
        <v>7.9877285749580695E-2</v>
      </c>
      <c r="AI145">
        <v>7.82249833123142E-2</v>
      </c>
      <c r="AJ145">
        <v>7.6241018806080196E-2</v>
      </c>
      <c r="AK145">
        <v>7.3970274565263006E-2</v>
      </c>
      <c r="AL145">
        <v>7.1487085424251404E-2</v>
      </c>
      <c r="AM145">
        <v>6.8852717442550407E-2</v>
      </c>
      <c r="AN145">
        <v>6.6112705003771394E-2</v>
      </c>
      <c r="AO145">
        <v>6.3317914716132198E-2</v>
      </c>
      <c r="AP145">
        <v>6.0522018283195901E-2</v>
      </c>
      <c r="AQ145">
        <v>5.7771182582102301E-2</v>
      </c>
      <c r="AR145">
        <v>5.5103228170291903E-2</v>
      </c>
      <c r="AS145">
        <v>5.2559382590965098E-2</v>
      </c>
      <c r="AT145">
        <v>5.0163948256546499E-2</v>
      </c>
      <c r="AU145">
        <v>4.7928332561935197E-2</v>
      </c>
      <c r="AV145">
        <v>4.58733029542941E-2</v>
      </c>
      <c r="AW145">
        <v>4.40047820183605E-2</v>
      </c>
      <c r="AX145">
        <v>4.2322324724801401E-2</v>
      </c>
      <c r="AY145">
        <v>4.0824820513289797E-2</v>
      </c>
      <c r="AZ145">
        <v>3.85075916254446E-2</v>
      </c>
      <c r="BA145">
        <v>3.5873475309792201E-2</v>
      </c>
      <c r="BB145">
        <v>3.34850521245669E-2</v>
      </c>
      <c r="BC145">
        <v>3.1357974273863699E-2</v>
      </c>
      <c r="BD145">
        <v>2.9481382143492E-2</v>
      </c>
      <c r="BE145">
        <v>2.7836421272927299E-2</v>
      </c>
      <c r="BF145">
        <v>2.6401935748826998E-2</v>
      </c>
      <c r="BG145">
        <v>2.5155795638757601E-2</v>
      </c>
      <c r="BH145">
        <v>2.4076941542847102E-2</v>
      </c>
      <c r="BI145">
        <v>2.31452088466511E-2</v>
      </c>
      <c r="BJ145">
        <v>2.2341889076213099E-2</v>
      </c>
      <c r="BK145">
        <v>2.1650302215134701E-2</v>
      </c>
      <c r="BL145">
        <v>2.1055515166441201E-2</v>
      </c>
      <c r="BM145">
        <v>2.0544413385557899E-2</v>
      </c>
      <c r="BN145">
        <v>2.0105520861964502E-2</v>
      </c>
      <c r="BO145">
        <v>1.9728490398320999E-2</v>
      </c>
      <c r="BP145">
        <v>1.9403763118802601E-2</v>
      </c>
      <c r="BQ145">
        <v>1.9124102917403501E-2</v>
      </c>
      <c r="BR145">
        <v>1.88841059189148E-2</v>
      </c>
      <c r="BS145">
        <v>1.8679927363841699E-2</v>
      </c>
      <c r="BT145">
        <v>1.8507985735194299E-2</v>
      </c>
      <c r="BU145">
        <v>1.8364385790521801E-2</v>
      </c>
      <c r="BV145">
        <v>1.8246255324267099E-2</v>
      </c>
      <c r="BW145">
        <v>1.8151621678837802E-2</v>
      </c>
      <c r="BX145">
        <v>1.8078952677582201E-2</v>
      </c>
      <c r="BY145">
        <v>1.8026928959076201E-2</v>
      </c>
      <c r="BZ145">
        <v>1.7994018542919901E-2</v>
      </c>
      <c r="CA145">
        <v>1.7978724100696002E-2</v>
      </c>
      <c r="CB145">
        <v>1.79795156049791E-2</v>
      </c>
      <c r="CC145">
        <v>1.79948089511653E-2</v>
      </c>
      <c r="CD145">
        <v>1.80223944024448E-2</v>
      </c>
      <c r="CE145">
        <v>1.8060216082705399E-2</v>
      </c>
    </row>
    <row r="146" spans="1:83" x14ac:dyDescent="0.25">
      <c r="A146" t="s">
        <v>26</v>
      </c>
      <c r="B146" t="s">
        <v>10</v>
      </c>
      <c r="C146">
        <v>8527.6939999999995</v>
      </c>
      <c r="D146">
        <v>8565.1584369910306</v>
      </c>
      <c r="E146">
        <v>8776.5106552175694</v>
      </c>
      <c r="F146">
        <v>8994.9033726616799</v>
      </c>
      <c r="G146">
        <v>9221.5580404546199</v>
      </c>
      <c r="H146">
        <v>9457.1334187571392</v>
      </c>
      <c r="I146">
        <v>9702.1921985398203</v>
      </c>
      <c r="J146">
        <v>9957.0500357129895</v>
      </c>
      <c r="K146">
        <v>10222.297069587299</v>
      </c>
      <c r="L146">
        <v>10499.607648904601</v>
      </c>
      <c r="M146">
        <v>10791.122744187</v>
      </c>
      <c r="N146">
        <v>11100.3008462785</v>
      </c>
      <c r="O146">
        <v>11423.9991202454</v>
      </c>
      <c r="P146">
        <v>11761.627426777301</v>
      </c>
      <c r="Q146">
        <v>12106.8314751574</v>
      </c>
      <c r="R146">
        <v>12440.9189458255</v>
      </c>
      <c r="S146">
        <v>12811.2793978425</v>
      </c>
      <c r="T146">
        <v>13196.091400884899</v>
      </c>
      <c r="U146">
        <v>13596.041163453599</v>
      </c>
      <c r="V146">
        <v>14011.828618219301</v>
      </c>
      <c r="W146">
        <v>14443.2753509718</v>
      </c>
      <c r="X146">
        <v>14889.3794973</v>
      </c>
      <c r="Y146">
        <v>15349.4822970432</v>
      </c>
      <c r="Z146">
        <v>15823.611198541401</v>
      </c>
      <c r="AA146">
        <v>16311.6289600945</v>
      </c>
      <c r="AB146">
        <v>16812.423923931299</v>
      </c>
      <c r="AC146">
        <v>17324.706018070399</v>
      </c>
      <c r="AD146">
        <v>17847.4733781008</v>
      </c>
      <c r="AE146">
        <v>18377.102823138499</v>
      </c>
      <c r="AF146">
        <v>18908.090961007601</v>
      </c>
      <c r="AG146">
        <v>19435.003020382399</v>
      </c>
      <c r="AH146">
        <v>19956.9469302119</v>
      </c>
      <c r="AI146">
        <v>20474.8696582271</v>
      </c>
      <c r="AJ146">
        <v>20993.821698993299</v>
      </c>
      <c r="AK146">
        <v>21519.539755576901</v>
      </c>
      <c r="AL146">
        <v>22054.3981093902</v>
      </c>
      <c r="AM146">
        <v>22599.975039985002</v>
      </c>
      <c r="AN146">
        <v>23160.099590795398</v>
      </c>
      <c r="AO146">
        <v>23737.955769264801</v>
      </c>
      <c r="AP146">
        <v>24334.202335553899</v>
      </c>
      <c r="AQ146">
        <v>24949.2921872732</v>
      </c>
      <c r="AR146">
        <v>25583.239048592699</v>
      </c>
      <c r="AS146">
        <v>26235.974298662401</v>
      </c>
      <c r="AT146">
        <v>26907.017591531701</v>
      </c>
      <c r="AU146">
        <v>27592.608504616601</v>
      </c>
      <c r="AV146">
        <v>28287.188749061101</v>
      </c>
      <c r="AW146">
        <v>28985.817623660001</v>
      </c>
      <c r="AX146">
        <v>29685.6542252201</v>
      </c>
      <c r="AY146">
        <v>30387.110278841999</v>
      </c>
      <c r="AZ146">
        <v>31096.032280951898</v>
      </c>
      <c r="BA146">
        <v>31827.3795768659</v>
      </c>
      <c r="BB146">
        <v>32539.389517229101</v>
      </c>
      <c r="BC146">
        <v>33247.817449218499</v>
      </c>
      <c r="BD146">
        <v>33950.591023161702</v>
      </c>
      <c r="BE146">
        <v>34646.0770628272</v>
      </c>
      <c r="BF146">
        <v>35333.150186273699</v>
      </c>
      <c r="BG146">
        <v>36011.947635201301</v>
      </c>
      <c r="BH146">
        <v>36682.524306290099</v>
      </c>
      <c r="BI146">
        <v>37345.827167271098</v>
      </c>
      <c r="BJ146">
        <v>38003.379601016</v>
      </c>
      <c r="BK146">
        <v>38656.485403676001</v>
      </c>
      <c r="BL146">
        <v>39306.5856131029</v>
      </c>
      <c r="BM146">
        <v>39954.942852937798</v>
      </c>
      <c r="BN146">
        <v>40602.696229292203</v>
      </c>
      <c r="BO146">
        <v>41251.5887117577</v>
      </c>
      <c r="BP146">
        <v>41904.488651867599</v>
      </c>
      <c r="BQ146">
        <v>42561.835223062197</v>
      </c>
      <c r="BR146">
        <v>43222.063869959798</v>
      </c>
      <c r="BS146">
        <v>43881.702377547001</v>
      </c>
      <c r="BT146">
        <v>44538.019635990502</v>
      </c>
      <c r="BU146">
        <v>45190.370609299702</v>
      </c>
      <c r="BV146">
        <v>45836.916258692698</v>
      </c>
      <c r="BW146">
        <v>46474.637266766302</v>
      </c>
      <c r="BX146">
        <v>47100.267281056898</v>
      </c>
      <c r="BY146">
        <v>47710.745811651301</v>
      </c>
      <c r="BZ146">
        <v>48304.261268107497</v>
      </c>
      <c r="CA146">
        <v>48879.564750954101</v>
      </c>
      <c r="CB146">
        <v>49436.093569220699</v>
      </c>
      <c r="CC146">
        <v>49973.971240437197</v>
      </c>
      <c r="CD146">
        <v>50495.558321846402</v>
      </c>
      <c r="CE146">
        <v>51003.311439880599</v>
      </c>
    </row>
    <row r="147" spans="1:83" x14ac:dyDescent="0.25">
      <c r="A147" t="s">
        <v>26</v>
      </c>
      <c r="B147" t="s">
        <v>11</v>
      </c>
      <c r="C147">
        <v>682.215520007073</v>
      </c>
      <c r="D147">
        <v>638.38342717584396</v>
      </c>
      <c r="E147">
        <v>627.15392390641898</v>
      </c>
      <c r="F147">
        <v>637.58964803763104</v>
      </c>
      <c r="G147">
        <v>652.20180498497098</v>
      </c>
      <c r="H147">
        <v>669.662340301624</v>
      </c>
      <c r="I147">
        <v>690.239443768868</v>
      </c>
      <c r="J147">
        <v>714.06419378902501</v>
      </c>
      <c r="K147">
        <v>741.02494665936001</v>
      </c>
      <c r="L147">
        <v>770.84887848863104</v>
      </c>
      <c r="M147">
        <v>803.18003820237595</v>
      </c>
      <c r="N147">
        <v>837.636589432861</v>
      </c>
      <c r="O147">
        <v>873.85004680055897</v>
      </c>
      <c r="P147">
        <v>911.47751988519803</v>
      </c>
      <c r="Q147">
        <v>950.20412537350603</v>
      </c>
      <c r="R147">
        <v>989.71734274546395</v>
      </c>
      <c r="S147">
        <v>1029.7142236157999</v>
      </c>
      <c r="T147">
        <v>1069.9872987691499</v>
      </c>
      <c r="U147">
        <v>1110.3706702437501</v>
      </c>
      <c r="V147">
        <v>1150.7533398004</v>
      </c>
      <c r="W147">
        <v>1191.0766617533</v>
      </c>
      <c r="X147">
        <v>1231.31009451823</v>
      </c>
      <c r="Y147">
        <v>1271.4315121510799</v>
      </c>
      <c r="Z147">
        <v>1311.43874133431</v>
      </c>
      <c r="AA147">
        <v>1351.3463183406</v>
      </c>
      <c r="AB147">
        <v>1391.0755005782501</v>
      </c>
      <c r="AC147">
        <v>1430.3409230110999</v>
      </c>
      <c r="AD147">
        <v>1468.6395560089099</v>
      </c>
      <c r="AE147">
        <v>1505.1454653580499</v>
      </c>
      <c r="AF147">
        <v>1538.3782362299501</v>
      </c>
      <c r="AG147">
        <v>1566.0184618114599</v>
      </c>
      <c r="AH147">
        <v>1586.4247847297499</v>
      </c>
      <c r="AI147">
        <v>1598.45291039276</v>
      </c>
      <c r="AJ147">
        <v>1601.7564784036199</v>
      </c>
      <c r="AK147">
        <v>1596.8333979269801</v>
      </c>
      <c r="AL147">
        <v>1584.7944339118901</v>
      </c>
      <c r="AM147">
        <v>1566.92364522551</v>
      </c>
      <c r="AN147">
        <v>1544.16437881608</v>
      </c>
      <c r="AO147">
        <v>1517.58907858829</v>
      </c>
      <c r="AP147">
        <v>1488.31100024171</v>
      </c>
      <c r="AQ147">
        <v>1457.39852830466</v>
      </c>
      <c r="AR147">
        <v>1425.81437345774</v>
      </c>
      <c r="AS147">
        <v>1394.4946204978701</v>
      </c>
      <c r="AT147">
        <v>1364.4810217986401</v>
      </c>
      <c r="AU147">
        <v>1336.19891324385</v>
      </c>
      <c r="AV147">
        <v>1310.0399080985701</v>
      </c>
      <c r="AW147">
        <v>1286.5510698005201</v>
      </c>
      <c r="AX147">
        <v>1265.8460717830001</v>
      </c>
      <c r="AY147">
        <v>1248.3093016228599</v>
      </c>
      <c r="AZ147">
        <v>1222.4921453883201</v>
      </c>
      <c r="BA147">
        <v>1170.0371679678101</v>
      </c>
      <c r="BB147">
        <v>1115.7612564707599</v>
      </c>
      <c r="BC147">
        <v>1066.08733438799</v>
      </c>
      <c r="BD147">
        <v>1021.70365598595</v>
      </c>
      <c r="BE147">
        <v>982.59053049269096</v>
      </c>
      <c r="BF147">
        <v>948.54444612083398</v>
      </c>
      <c r="BG147">
        <v>919.27200205837403</v>
      </c>
      <c r="BH147">
        <v>894.43123871969999</v>
      </c>
      <c r="BI147">
        <v>873.65836341836598</v>
      </c>
      <c r="BJ147">
        <v>856.58637370653298</v>
      </c>
      <c r="BK147">
        <v>842.85786762455098</v>
      </c>
      <c r="BL147">
        <v>832.13332556584896</v>
      </c>
      <c r="BM147">
        <v>824.09613879059395</v>
      </c>
      <c r="BN147">
        <v>818.45525088850604</v>
      </c>
      <c r="BO147">
        <v>814.94595691167899</v>
      </c>
      <c r="BP147">
        <v>813.32952587807097</v>
      </c>
      <c r="BQ147">
        <v>813.39251972997999</v>
      </c>
      <c r="BR147">
        <v>814.94542403559399</v>
      </c>
      <c r="BS147">
        <v>817.820731700858</v>
      </c>
      <c r="BT147">
        <v>821.87046273808596</v>
      </c>
      <c r="BU147">
        <v>826.96380865692004</v>
      </c>
      <c r="BV147">
        <v>832.98544774420702</v>
      </c>
      <c r="BW147">
        <v>839.83390382293499</v>
      </c>
      <c r="BX147">
        <v>847.41982415503605</v>
      </c>
      <c r="BY147">
        <v>855.66423260943304</v>
      </c>
      <c r="BZ147">
        <v>864.49679030747404</v>
      </c>
      <c r="CA147">
        <v>873.85433084246404</v>
      </c>
      <c r="CB147">
        <v>883.67963229080499</v>
      </c>
      <c r="CC147">
        <v>893.92036865304101</v>
      </c>
      <c r="CD147">
        <v>904.52817077061695</v>
      </c>
      <c r="CE147">
        <v>915.45847690197502</v>
      </c>
    </row>
    <row r="148" spans="1:83" x14ac:dyDescent="0.25">
      <c r="A148" t="s">
        <v>26</v>
      </c>
      <c r="B148" t="s">
        <v>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</row>
    <row r="149" spans="1:83" x14ac:dyDescent="0.25">
      <c r="A149" t="s">
        <v>26</v>
      </c>
      <c r="B149" t="s">
        <v>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</row>
    <row r="150" spans="1:83" x14ac:dyDescent="0.25">
      <c r="A150" t="s">
        <v>26</v>
      </c>
      <c r="B150" t="s">
        <v>14</v>
      </c>
      <c r="C150">
        <v>318.37905073262698</v>
      </c>
      <c r="D150">
        <v>289.05658449670301</v>
      </c>
      <c r="E150">
        <v>297.51335681976099</v>
      </c>
      <c r="F150">
        <v>318.28584409253102</v>
      </c>
      <c r="G150">
        <v>340.868476647747</v>
      </c>
      <c r="H150">
        <v>364.77988586651099</v>
      </c>
      <c r="I150">
        <v>389.52864757677401</v>
      </c>
      <c r="J150">
        <v>414.62915889459902</v>
      </c>
      <c r="K150">
        <v>439.68459091939701</v>
      </c>
      <c r="L150">
        <v>464.41044365899899</v>
      </c>
      <c r="M150">
        <v>488.62863051505099</v>
      </c>
      <c r="N150">
        <v>512.25603666283598</v>
      </c>
      <c r="O150">
        <v>535.28385725696796</v>
      </c>
      <c r="P150">
        <v>557.71721033995505</v>
      </c>
      <c r="Q150">
        <v>579.548277099129</v>
      </c>
      <c r="R150">
        <v>600.65316188116901</v>
      </c>
      <c r="S150">
        <v>620.99570147105896</v>
      </c>
      <c r="T150">
        <v>640.76478443422695</v>
      </c>
      <c r="U150">
        <v>660.05464838430498</v>
      </c>
      <c r="V150">
        <v>679.00161727464399</v>
      </c>
      <c r="W150">
        <v>697.75396727810596</v>
      </c>
      <c r="X150">
        <v>716.38069643222696</v>
      </c>
      <c r="Y150">
        <v>734.90514291923</v>
      </c>
      <c r="Z150">
        <v>753.39083816882396</v>
      </c>
      <c r="AA150">
        <v>771.88365244740305</v>
      </c>
      <c r="AB150">
        <v>789.96660716590304</v>
      </c>
      <c r="AC150">
        <v>806.812005553772</v>
      </c>
      <c r="AD150">
        <v>821.40557813631403</v>
      </c>
      <c r="AE150">
        <v>832.18749400948798</v>
      </c>
      <c r="AF150">
        <v>835.98270519527705</v>
      </c>
      <c r="AG150">
        <v>829.45568142482705</v>
      </c>
      <c r="AH150">
        <v>813.93298780524003</v>
      </c>
      <c r="AI150">
        <v>790.749708223163</v>
      </c>
      <c r="AJ150">
        <v>762.571219280989</v>
      </c>
      <c r="AK150">
        <v>732.50918434787604</v>
      </c>
      <c r="AL150">
        <v>703.129521611624</v>
      </c>
      <c r="AM150">
        <v>675.40299919621498</v>
      </c>
      <c r="AN150">
        <v>648.79544941530401</v>
      </c>
      <c r="AO150">
        <v>624.10766235569099</v>
      </c>
      <c r="AP150">
        <v>601.92945082695906</v>
      </c>
      <c r="AQ150">
        <v>582.57674810517995</v>
      </c>
      <c r="AR150">
        <v>566.11751618244102</v>
      </c>
      <c r="AS150">
        <v>553.02750480136604</v>
      </c>
      <c r="AT150">
        <v>543.80491268858896</v>
      </c>
      <c r="AU150">
        <v>536.78321497859395</v>
      </c>
      <c r="AV150">
        <v>532.13651503866095</v>
      </c>
      <c r="AW150">
        <v>530.30382039507003</v>
      </c>
      <c r="AX150">
        <v>530.24767505565205</v>
      </c>
      <c r="AY150">
        <v>532.88002387039705</v>
      </c>
      <c r="AZ150">
        <v>526.16490828950396</v>
      </c>
      <c r="BA150">
        <v>511.967185398921</v>
      </c>
      <c r="BB150">
        <v>501.59342239803198</v>
      </c>
      <c r="BC150">
        <v>493.98275336905903</v>
      </c>
      <c r="BD150">
        <v>488.60943392041901</v>
      </c>
      <c r="BE150">
        <v>485.08824301335102</v>
      </c>
      <c r="BF150">
        <v>483.114591533176</v>
      </c>
      <c r="BG150">
        <v>482.44273383448899</v>
      </c>
      <c r="BH150">
        <v>482.87272299732098</v>
      </c>
      <c r="BI150">
        <v>484.24043963042698</v>
      </c>
      <c r="BJ150">
        <v>486.41119897287098</v>
      </c>
      <c r="BK150">
        <v>489.27443759413597</v>
      </c>
      <c r="BL150">
        <v>492.73894173155401</v>
      </c>
      <c r="BM150">
        <v>496.729237928526</v>
      </c>
      <c r="BN150">
        <v>501.18272022550599</v>
      </c>
      <c r="BO150">
        <v>506.046657191267</v>
      </c>
      <c r="BP150">
        <v>511.27659899968597</v>
      </c>
      <c r="BQ150">
        <v>516.83647121142803</v>
      </c>
      <c r="BR150">
        <v>522.69661622125705</v>
      </c>
      <c r="BS150">
        <v>528.83163976358298</v>
      </c>
      <c r="BT150">
        <v>535.21796642188201</v>
      </c>
      <c r="BU150">
        <v>541.83350618009104</v>
      </c>
      <c r="BV150">
        <v>548.65901020580702</v>
      </c>
      <c r="BW150">
        <v>555.67741377894004</v>
      </c>
      <c r="BX150">
        <v>562.87267805552301</v>
      </c>
      <c r="BY150">
        <v>570.22882670044601</v>
      </c>
      <c r="BZ150">
        <v>577.72924693211303</v>
      </c>
      <c r="CA150">
        <v>585.35690845754505</v>
      </c>
      <c r="CB150">
        <v>593.09458432651297</v>
      </c>
      <c r="CC150">
        <v>600.92474440372098</v>
      </c>
      <c r="CD150">
        <v>608.82960951653195</v>
      </c>
      <c r="CE150">
        <v>616.79351765354102</v>
      </c>
    </row>
    <row r="151" spans="1:83" x14ac:dyDescent="0.25">
      <c r="A151" t="s">
        <v>26</v>
      </c>
      <c r="B151" t="s">
        <v>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182.37250475624799</v>
      </c>
      <c r="BA151">
        <v>177.42296219194699</v>
      </c>
      <c r="BB151">
        <v>173.80583955276799</v>
      </c>
      <c r="BC151">
        <v>171.14968045473699</v>
      </c>
      <c r="BD151">
        <v>169.27174687371499</v>
      </c>
      <c r="BE151">
        <v>168.03711541880099</v>
      </c>
      <c r="BF151">
        <v>167.33856752921201</v>
      </c>
      <c r="BG151">
        <v>167.08989457540099</v>
      </c>
      <c r="BH151">
        <v>167.22168105765601</v>
      </c>
      <c r="BI151">
        <v>167.67751825493801</v>
      </c>
      <c r="BJ151">
        <v>168.41120360672201</v>
      </c>
      <c r="BK151">
        <v>169.38484632071001</v>
      </c>
      <c r="BL151">
        <v>170.56710779633201</v>
      </c>
      <c r="BM151">
        <v>171.93201847562199</v>
      </c>
      <c r="BN151">
        <v>173.45787005919701</v>
      </c>
      <c r="BO151">
        <v>175.12666653562101</v>
      </c>
      <c r="BP151">
        <v>176.92338211472401</v>
      </c>
      <c r="BQ151">
        <v>178.83582703380901</v>
      </c>
      <c r="BR151">
        <v>180.853803800219</v>
      </c>
      <c r="BS151">
        <v>182.96867575943</v>
      </c>
      <c r="BT151">
        <v>185.17267186276899</v>
      </c>
      <c r="BU151">
        <v>187.458445841502</v>
      </c>
      <c r="BV151">
        <v>189.81938430161</v>
      </c>
      <c r="BW151">
        <v>192.24926263879701</v>
      </c>
      <c r="BX151">
        <v>194.74192161406501</v>
      </c>
      <c r="BY151">
        <v>197.29122319571101</v>
      </c>
      <c r="BZ151">
        <v>199.89092453794501</v>
      </c>
      <c r="CA151">
        <v>202.534882489593</v>
      </c>
      <c r="CB151">
        <v>205.21696365501501</v>
      </c>
      <c r="CC151">
        <v>207.93130654452301</v>
      </c>
      <c r="CD151">
        <v>210.672100353654</v>
      </c>
      <c r="CE151">
        <v>213.43361745092699</v>
      </c>
    </row>
    <row r="152" spans="1:83" x14ac:dyDescent="0.25">
      <c r="A152" t="s">
        <v>26</v>
      </c>
      <c r="B152" t="s">
        <v>16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123.953579519626</v>
      </c>
      <c r="BA152">
        <v>112.449968784216</v>
      </c>
      <c r="BB152">
        <v>110.290283431218</v>
      </c>
      <c r="BC152">
        <v>109.482876944327</v>
      </c>
      <c r="BD152">
        <v>109.26885076367</v>
      </c>
      <c r="BE152">
        <v>109.480804048862</v>
      </c>
      <c r="BF152">
        <v>110.02460124874</v>
      </c>
      <c r="BG152">
        <v>110.828822417303</v>
      </c>
      <c r="BH152">
        <v>111.83762994275401</v>
      </c>
      <c r="BI152">
        <v>113.007354507126</v>
      </c>
      <c r="BJ152">
        <v>114.303955229995</v>
      </c>
      <c r="BK152">
        <v>115.70122051802799</v>
      </c>
      <c r="BL152">
        <v>117.179055651628</v>
      </c>
      <c r="BM152">
        <v>118.722268480662</v>
      </c>
      <c r="BN152">
        <v>120.319394835881</v>
      </c>
      <c r="BO152">
        <v>121.96214614301699</v>
      </c>
      <c r="BP152">
        <v>123.644661030899</v>
      </c>
      <c r="BQ152">
        <v>125.363232786739</v>
      </c>
      <c r="BR152">
        <v>127.115395898808</v>
      </c>
      <c r="BS152">
        <v>128.899542887216</v>
      </c>
      <c r="BT152">
        <v>130.71437247140301</v>
      </c>
      <c r="BU152">
        <v>132.558468759607</v>
      </c>
      <c r="BV152">
        <v>134.43053066613001</v>
      </c>
      <c r="BW152">
        <v>136.32901527502699</v>
      </c>
      <c r="BX152">
        <v>138.251870314965</v>
      </c>
      <c r="BY152">
        <v>140.196620906921</v>
      </c>
      <c r="BZ152">
        <v>142.16038051839001</v>
      </c>
      <c r="CA152">
        <v>144.14014674491401</v>
      </c>
      <c r="CB152">
        <v>146.13274547965401</v>
      </c>
      <c r="CC152">
        <v>148.13515985842599</v>
      </c>
      <c r="CD152">
        <v>150.14435341537501</v>
      </c>
      <c r="CE152">
        <v>152.15709829959201</v>
      </c>
    </row>
    <row r="153" spans="1:83" x14ac:dyDescent="0.25">
      <c r="A153" t="s">
        <v>26</v>
      </c>
      <c r="B153" t="s">
        <v>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0.67967251798892403</v>
      </c>
      <c r="BA153">
        <v>0.63379602839998095</v>
      </c>
      <c r="BB153">
        <v>0.63456028701345202</v>
      </c>
      <c r="BC153">
        <v>0.63969080546008505</v>
      </c>
      <c r="BD153">
        <v>0.645523265292404</v>
      </c>
      <c r="BE153">
        <v>0.65152751388288399</v>
      </c>
      <c r="BF153">
        <v>0.65749697080162095</v>
      </c>
      <c r="BG153">
        <v>0.66328860101883702</v>
      </c>
      <c r="BH153">
        <v>0.66879862249557198</v>
      </c>
      <c r="BI153">
        <v>0.67395650700953902</v>
      </c>
      <c r="BJ153">
        <v>0.67871942472972802</v>
      </c>
      <c r="BK153">
        <v>0.68306712808867198</v>
      </c>
      <c r="BL153">
        <v>0.68699679067986896</v>
      </c>
      <c r="BM153">
        <v>0.69051866856024702</v>
      </c>
      <c r="BN153">
        <v>0.69365197897805397</v>
      </c>
      <c r="BO153">
        <v>0.69642247269183999</v>
      </c>
      <c r="BP153">
        <v>0.69885992203519398</v>
      </c>
      <c r="BQ153">
        <v>0.70099618664798502</v>
      </c>
      <c r="BR153">
        <v>0.70286271688942104</v>
      </c>
      <c r="BS153">
        <v>0.70448967481568003</v>
      </c>
      <c r="BT153">
        <v>0.70590531073762097</v>
      </c>
      <c r="BU153">
        <v>0.70713521689861103</v>
      </c>
      <c r="BV153">
        <v>0.70820233223667595</v>
      </c>
      <c r="BW153">
        <v>0.70912633631872801</v>
      </c>
      <c r="BX153">
        <v>0.70992351913292595</v>
      </c>
      <c r="BY153">
        <v>0.71060748996344203</v>
      </c>
      <c r="BZ153">
        <v>0.71118976935545897</v>
      </c>
      <c r="CA153">
        <v>0.71168060026559099</v>
      </c>
      <c r="CB153">
        <v>0.71208901485022502</v>
      </c>
      <c r="CC153">
        <v>0.71242355141315294</v>
      </c>
      <c r="CD153">
        <v>0.71269215602506497</v>
      </c>
      <c r="CE153">
        <v>0.71290127636325096</v>
      </c>
    </row>
    <row r="154" spans="1:83" x14ac:dyDescent="0.25">
      <c r="A154" t="s">
        <v>26</v>
      </c>
      <c r="B154" t="s">
        <v>18</v>
      </c>
      <c r="C154">
        <v>170553.88</v>
      </c>
      <c r="D154">
        <v>174746.04</v>
      </c>
      <c r="E154">
        <v>179058.04</v>
      </c>
      <c r="F154">
        <v>183513.68</v>
      </c>
      <c r="G154">
        <v>188137.88</v>
      </c>
      <c r="H154">
        <v>192944.08</v>
      </c>
      <c r="I154">
        <v>197943.76</v>
      </c>
      <c r="J154">
        <v>203143.36</v>
      </c>
      <c r="K154">
        <v>208554.92</v>
      </c>
      <c r="L154">
        <v>214212.6</v>
      </c>
      <c r="M154">
        <v>220160.08</v>
      </c>
      <c r="N154">
        <v>226467.92</v>
      </c>
      <c r="O154">
        <v>233072</v>
      </c>
      <c r="P154">
        <v>239960.28</v>
      </c>
      <c r="Q154">
        <v>247003.12</v>
      </c>
      <c r="R154">
        <v>253819.16</v>
      </c>
      <c r="S154">
        <v>261375.24</v>
      </c>
      <c r="T154">
        <v>269226.15999999997</v>
      </c>
      <c r="U154">
        <v>277385.92</v>
      </c>
      <c r="V154">
        <v>285868.79999999999</v>
      </c>
      <c r="W154">
        <v>294671.15999999997</v>
      </c>
      <c r="X154">
        <v>303772.56</v>
      </c>
      <c r="Y154">
        <v>313159.56</v>
      </c>
      <c r="Z154">
        <v>322832.71999999997</v>
      </c>
      <c r="AA154">
        <v>332789.24</v>
      </c>
      <c r="AB154">
        <v>343006.44</v>
      </c>
      <c r="AC154">
        <v>353458</v>
      </c>
      <c r="AD154">
        <v>364123.48</v>
      </c>
      <c r="AE154">
        <v>374928.96</v>
      </c>
      <c r="AF154">
        <v>385762.16</v>
      </c>
      <c r="AG154">
        <v>396512.2</v>
      </c>
      <c r="AH154">
        <v>407160.88</v>
      </c>
      <c r="AI154">
        <v>417727.52</v>
      </c>
      <c r="AJ154">
        <v>428315.16</v>
      </c>
      <c r="AK154">
        <v>439040.84</v>
      </c>
      <c r="AL154">
        <v>449953</v>
      </c>
      <c r="AM154">
        <v>461083.84</v>
      </c>
      <c r="AN154">
        <v>472511.48</v>
      </c>
      <c r="AO154">
        <v>484300.88</v>
      </c>
      <c r="AP154">
        <v>496465.48</v>
      </c>
      <c r="AQ154">
        <v>509014.52</v>
      </c>
      <c r="AR154">
        <v>521948.28</v>
      </c>
      <c r="AS154">
        <v>535265.36</v>
      </c>
      <c r="AT154">
        <v>548955.96</v>
      </c>
      <c r="AU154">
        <v>562943.36</v>
      </c>
      <c r="AV154">
        <v>577114.16</v>
      </c>
      <c r="AW154">
        <v>591367.56000000006</v>
      </c>
      <c r="AX154">
        <v>605645.6</v>
      </c>
      <c r="AY154">
        <v>619956.68000000005</v>
      </c>
      <c r="AZ154">
        <v>634420.07999999996</v>
      </c>
      <c r="BA154">
        <v>649341</v>
      </c>
      <c r="BB154">
        <v>663867.4</v>
      </c>
      <c r="BC154">
        <v>678320.72</v>
      </c>
      <c r="BD154">
        <v>692658.68</v>
      </c>
      <c r="BE154">
        <v>706847.96</v>
      </c>
      <c r="BF154">
        <v>720865.6</v>
      </c>
      <c r="BG154">
        <v>734714.4</v>
      </c>
      <c r="BH154">
        <v>748395.48</v>
      </c>
      <c r="BI154">
        <v>761928.16</v>
      </c>
      <c r="BJ154">
        <v>775343.52</v>
      </c>
      <c r="BK154">
        <v>788668.16</v>
      </c>
      <c r="BL154">
        <v>801931.48</v>
      </c>
      <c r="BM154">
        <v>815159.24</v>
      </c>
      <c r="BN154">
        <v>828374.68</v>
      </c>
      <c r="BO154">
        <v>841613.36</v>
      </c>
      <c r="BP154">
        <v>854933.8</v>
      </c>
      <c r="BQ154">
        <v>868344.96</v>
      </c>
      <c r="BR154">
        <v>881814.92</v>
      </c>
      <c r="BS154">
        <v>895272.84</v>
      </c>
      <c r="BT154">
        <v>908663</v>
      </c>
      <c r="BU154">
        <v>921972.24</v>
      </c>
      <c r="BV154">
        <v>935163.04</v>
      </c>
      <c r="BW154">
        <v>948173.8</v>
      </c>
      <c r="BX154">
        <v>960937.88</v>
      </c>
      <c r="BY154">
        <v>973392.84</v>
      </c>
      <c r="BZ154">
        <v>985501.72</v>
      </c>
      <c r="CA154">
        <v>997239.04</v>
      </c>
      <c r="CB154">
        <v>1008593.32</v>
      </c>
      <c r="CC154">
        <v>1019567.08</v>
      </c>
      <c r="CD154">
        <v>1030208.48</v>
      </c>
      <c r="CE154">
        <v>1040567.64</v>
      </c>
    </row>
    <row r="155" spans="1:83" x14ac:dyDescent="0.25">
      <c r="A155" t="s">
        <v>27</v>
      </c>
      <c r="B155" t="s">
        <v>2</v>
      </c>
      <c r="C155">
        <v>2526.7945454036198</v>
      </c>
      <c r="D155">
        <v>3970.1935140554401</v>
      </c>
      <c r="E155">
        <v>4304.1745128057601</v>
      </c>
      <c r="F155">
        <v>4834.8038912272696</v>
      </c>
      <c r="G155">
        <v>5191.4658835572</v>
      </c>
      <c r="H155">
        <v>5364.1917116617797</v>
      </c>
      <c r="I155">
        <v>5417.8189554771398</v>
      </c>
      <c r="J155">
        <v>5430.3592505453698</v>
      </c>
      <c r="K155">
        <v>5456.6464611636002</v>
      </c>
      <c r="L155">
        <v>5523.2366507909601</v>
      </c>
      <c r="M155">
        <v>5636.4177446597496</v>
      </c>
      <c r="N155">
        <v>5791.5892468152497</v>
      </c>
      <c r="O155">
        <v>5977.18305350218</v>
      </c>
      <c r="P155">
        <v>6179.8734177895003</v>
      </c>
      <c r="Q155">
        <v>6386.7400645606704</v>
      </c>
      <c r="R155">
        <v>6582.2410802357999</v>
      </c>
      <c r="S155">
        <v>6776.959591545</v>
      </c>
      <c r="T155">
        <v>6978.5709696306903</v>
      </c>
      <c r="U155">
        <v>7188.4170840986098</v>
      </c>
      <c r="V155">
        <v>7407.8383590263102</v>
      </c>
      <c r="W155">
        <v>7551.9110968288696</v>
      </c>
      <c r="X155">
        <v>7650.11046847332</v>
      </c>
      <c r="Y155">
        <v>7731.4922768493097</v>
      </c>
      <c r="Z155">
        <v>7815.4429931855502</v>
      </c>
      <c r="AA155">
        <v>7536.8074561554104</v>
      </c>
      <c r="AB155">
        <v>7034.4355179883396</v>
      </c>
      <c r="AC155">
        <v>6517.1588821324003</v>
      </c>
      <c r="AD155">
        <v>6015.1890158999704</v>
      </c>
      <c r="AE155">
        <v>5526.3016685108896</v>
      </c>
      <c r="AF155">
        <v>5037.0842089465305</v>
      </c>
      <c r="AG155">
        <v>4535.2479304757198</v>
      </c>
      <c r="AH155">
        <v>4014.8924989086299</v>
      </c>
      <c r="AI155">
        <v>3477.7544917539899</v>
      </c>
      <c r="AJ155">
        <v>3050.9331532277902</v>
      </c>
      <c r="AK155">
        <v>2695.8721564135899</v>
      </c>
      <c r="AL155">
        <v>2434.5876819557802</v>
      </c>
      <c r="AM155">
        <v>2233.3055876829799</v>
      </c>
      <c r="AN155">
        <v>2053.8675212619801</v>
      </c>
      <c r="AO155">
        <v>1932.7244698132599</v>
      </c>
      <c r="AP155">
        <v>1859.7329614283401</v>
      </c>
      <c r="AQ155">
        <v>1820.7649554311399</v>
      </c>
      <c r="AR155">
        <v>1806.24016390167</v>
      </c>
      <c r="AS155">
        <v>1813.76991274583</v>
      </c>
      <c r="AT155">
        <v>1835.0945607589299</v>
      </c>
      <c r="AU155">
        <v>1864.0031406693199</v>
      </c>
      <c r="AV155">
        <v>1902.69492387577</v>
      </c>
      <c r="AW155">
        <v>1945.7978512709101</v>
      </c>
      <c r="AX155">
        <v>1993.9625276626</v>
      </c>
      <c r="AY155">
        <v>2048.0176735203299</v>
      </c>
      <c r="AZ155">
        <v>2102.4022647097499</v>
      </c>
      <c r="BA155">
        <v>2151.5311670976098</v>
      </c>
      <c r="BB155">
        <v>2201.98718538499</v>
      </c>
      <c r="BC155">
        <v>2253.64351981344</v>
      </c>
      <c r="BD155">
        <v>2306.1488845163299</v>
      </c>
      <c r="BE155">
        <v>2359.2111655234598</v>
      </c>
      <c r="BF155">
        <v>2412.5884998812899</v>
      </c>
      <c r="BG155">
        <v>2466.0756175043002</v>
      </c>
      <c r="BH155">
        <v>2519.5023573127901</v>
      </c>
      <c r="BI155">
        <v>2572.73095900404</v>
      </c>
      <c r="BJ155">
        <v>2625.6634758645</v>
      </c>
      <c r="BK155">
        <v>2678.23830669879</v>
      </c>
      <c r="BL155">
        <v>2730.4243257909402</v>
      </c>
      <c r="BM155">
        <v>2782.21654693553</v>
      </c>
      <c r="BN155">
        <v>2833.6316715176199</v>
      </c>
      <c r="BO155">
        <v>2884.7005739286501</v>
      </c>
      <c r="BP155">
        <v>2935.4765369441502</v>
      </c>
      <c r="BQ155">
        <v>2986.0350508823699</v>
      </c>
      <c r="BR155">
        <v>3036.4473465894998</v>
      </c>
      <c r="BS155">
        <v>3086.75853813292</v>
      </c>
      <c r="BT155">
        <v>3136.9775660735099</v>
      </c>
      <c r="BU155">
        <v>3187.0958463366801</v>
      </c>
      <c r="BV155">
        <v>3237.1001365004699</v>
      </c>
      <c r="BW155">
        <v>3286.9583994098498</v>
      </c>
      <c r="BX155">
        <v>3336.6114369667698</v>
      </c>
      <c r="BY155">
        <v>3385.9719113189299</v>
      </c>
      <c r="BZ155">
        <v>3434.93143717356</v>
      </c>
      <c r="CA155">
        <v>3483.3726639809502</v>
      </c>
      <c r="CB155">
        <v>3531.1777300276899</v>
      </c>
      <c r="CC155">
        <v>3578.23256448348</v>
      </c>
      <c r="CD155">
        <v>3624.4420385993999</v>
      </c>
      <c r="CE155">
        <v>3669.7532801410198</v>
      </c>
    </row>
    <row r="156" spans="1:83" x14ac:dyDescent="0.25">
      <c r="A156" t="s">
        <v>27</v>
      </c>
      <c r="B156" t="s">
        <v>3</v>
      </c>
      <c r="C156" s="95">
        <v>2.9528875271042698E-2</v>
      </c>
      <c r="D156" s="95">
        <v>4.6808501910612303E-2</v>
      </c>
      <c r="E156" s="95">
        <v>5.3065981950743697E-2</v>
      </c>
      <c r="F156" s="95">
        <v>5.7767876075124097E-2</v>
      </c>
      <c r="G156" s="95">
        <v>6.00886730072836E-2</v>
      </c>
      <c r="H156" s="95">
        <v>6.0397791351430002E-2</v>
      </c>
      <c r="I156" s="95">
        <v>5.96080170289216E-2</v>
      </c>
      <c r="J156" s="95">
        <v>5.8534491218208001E-2</v>
      </c>
      <c r="K156" s="95">
        <v>5.7653166190010999E-2</v>
      </c>
      <c r="L156" s="95">
        <v>5.7139493491057097E-2</v>
      </c>
      <c r="M156" s="95">
        <v>5.6983841255069501E-2</v>
      </c>
      <c r="N156" s="95">
        <v>5.7089285363515901E-2</v>
      </c>
      <c r="O156" s="95">
        <v>5.7336141790417003E-2</v>
      </c>
      <c r="P156" s="95">
        <v>5.7607703475698997E-2</v>
      </c>
      <c r="Q156" s="95">
        <v>5.7827713949876701E-2</v>
      </c>
      <c r="R156" s="95">
        <v>5.79589875139521E-2</v>
      </c>
      <c r="S156" s="95">
        <v>5.7964200858489003E-2</v>
      </c>
      <c r="T156" s="95">
        <v>5.7959407789828297E-2</v>
      </c>
      <c r="U156" s="95">
        <v>5.7957019643166401E-2</v>
      </c>
      <c r="V156" s="95">
        <v>5.7963282012325597E-2</v>
      </c>
      <c r="W156" s="95">
        <v>5.7075333744533802E-2</v>
      </c>
      <c r="X156" s="95">
        <v>5.5919817960908197E-2</v>
      </c>
      <c r="Y156" s="95">
        <v>5.4706481558566701E-2</v>
      </c>
      <c r="Z156" s="95">
        <v>5.3545231652878798E-2</v>
      </c>
      <c r="AA156" s="95">
        <v>4.9002159817490697E-2</v>
      </c>
      <c r="AB156" s="95">
        <v>4.3566658795067999E-2</v>
      </c>
      <c r="AC156" s="95">
        <v>3.8743256427544601E-2</v>
      </c>
      <c r="AD156" s="95">
        <v>3.4296185928333701E-2</v>
      </c>
      <c r="AE156" s="95">
        <v>3.0173658917732198E-2</v>
      </c>
      <c r="AF156" s="95">
        <v>2.6295634868236901E-2</v>
      </c>
      <c r="AG156" s="95">
        <v>2.2606761939349601E-2</v>
      </c>
      <c r="AH156" s="95">
        <v>1.9083589480829999E-2</v>
      </c>
      <c r="AI156" s="95">
        <v>1.5739520254956601E-2</v>
      </c>
      <c r="AJ156" s="95">
        <v>1.3377036541452199E-2</v>
      </c>
      <c r="AK156" s="95">
        <v>1.1430016217958699E-2</v>
      </c>
      <c r="AL156" s="95">
        <v>1.00642223145878E-2</v>
      </c>
      <c r="AM156" s="95">
        <v>8.9849438710600804E-3</v>
      </c>
      <c r="AN156" s="95">
        <v>7.9893099585462996E-3</v>
      </c>
      <c r="AO156" s="95">
        <v>7.3748908231138204E-3</v>
      </c>
      <c r="AP156" s="95">
        <v>6.9482840088316298E-3</v>
      </c>
      <c r="AQ156" s="95">
        <v>6.6512785714431004E-3</v>
      </c>
      <c r="AR156" s="95">
        <v>6.4439042856099197E-3</v>
      </c>
      <c r="AS156" s="95">
        <v>6.3246059296848704E-3</v>
      </c>
      <c r="AT156" s="95">
        <v>6.2369269478851396E-3</v>
      </c>
      <c r="AU156" s="95">
        <v>6.1739410307325403E-3</v>
      </c>
      <c r="AV156" s="95">
        <v>6.1525082806949101E-3</v>
      </c>
      <c r="AW156" s="95">
        <v>6.1314198642130604E-3</v>
      </c>
      <c r="AX156" s="95">
        <v>6.1373992687394604E-3</v>
      </c>
      <c r="AY156" s="95">
        <v>6.1583178824258199E-3</v>
      </c>
      <c r="AZ156" s="95">
        <v>6.1595539859203904E-3</v>
      </c>
      <c r="BA156" s="95">
        <v>6.1546599938334702E-3</v>
      </c>
      <c r="BB156" s="95">
        <v>6.1583518199965796E-3</v>
      </c>
      <c r="BC156" s="95">
        <v>6.16594888102329E-3</v>
      </c>
      <c r="BD156" s="95">
        <v>6.1766233035435202E-3</v>
      </c>
      <c r="BE156" s="95">
        <v>6.1897069989017596E-3</v>
      </c>
      <c r="BF156" s="95">
        <v>6.2046287160442103E-3</v>
      </c>
      <c r="BG156" s="95">
        <v>6.2207537926982602E-3</v>
      </c>
      <c r="BH156" s="95">
        <v>6.2375961589569203E-3</v>
      </c>
      <c r="BI156" s="95">
        <v>6.2546432494216004E-3</v>
      </c>
      <c r="BJ156" s="95">
        <v>6.2714157666964301E-3</v>
      </c>
      <c r="BK156" s="95">
        <v>6.2875806610293E-3</v>
      </c>
      <c r="BL156" s="95">
        <v>6.3028732109531296E-3</v>
      </c>
      <c r="BM156" s="95">
        <v>6.31712850007193E-3</v>
      </c>
      <c r="BN156" s="95">
        <v>6.3302556659018397E-3</v>
      </c>
      <c r="BO156" s="95">
        <v>6.3421145532723804E-3</v>
      </c>
      <c r="BP156" s="95">
        <v>6.3524555218683601E-3</v>
      </c>
      <c r="BQ156" s="95">
        <v>6.3614275883276897E-3</v>
      </c>
      <c r="BR156" s="95">
        <v>6.3694474689365297E-3</v>
      </c>
      <c r="BS156" s="95">
        <v>6.3771256706144398E-3</v>
      </c>
      <c r="BT156" s="95">
        <v>6.3848737132008396E-3</v>
      </c>
      <c r="BU156" s="95">
        <v>6.39276431964642E-3</v>
      </c>
      <c r="BV156" s="95">
        <v>6.4010087913233303E-3</v>
      </c>
      <c r="BW156" s="95">
        <v>6.4099288676510201E-3</v>
      </c>
      <c r="BX156" s="95">
        <v>6.4198161497155404E-3</v>
      </c>
      <c r="BY156" s="95">
        <v>6.4308751984298897E-3</v>
      </c>
      <c r="BZ156" s="95">
        <v>6.4431098841019104E-3</v>
      </c>
      <c r="CA156" s="95">
        <v>6.45644004776746E-3</v>
      </c>
      <c r="CB156" s="95">
        <v>6.4707056396861003E-3</v>
      </c>
      <c r="CC156" s="95">
        <v>6.48567986991144E-3</v>
      </c>
      <c r="CD156" s="95">
        <v>6.5009058376841499E-3</v>
      </c>
      <c r="CE156" s="95">
        <v>6.5159945145166799E-3</v>
      </c>
    </row>
    <row r="157" spans="1:83" x14ac:dyDescent="0.25">
      <c r="A157" t="s">
        <v>27</v>
      </c>
      <c r="B157" t="s">
        <v>4</v>
      </c>
      <c r="C157">
        <v>1.09076340776808E-2</v>
      </c>
      <c r="D157">
        <v>1.6237244349346099E-2</v>
      </c>
      <c r="E157">
        <v>1.8292990527762301E-2</v>
      </c>
      <c r="F157">
        <v>2.0023635871966899E-2</v>
      </c>
      <c r="G157">
        <v>2.0974003258520401E-2</v>
      </c>
      <c r="H157">
        <v>2.1150190031591899E-2</v>
      </c>
      <c r="I157">
        <v>2.0842314588201401E-2</v>
      </c>
      <c r="J157">
        <v>2.03693802253095E-2</v>
      </c>
      <c r="K157">
        <v>1.9942472068846299E-2</v>
      </c>
      <c r="L157">
        <v>1.9652853133839101E-2</v>
      </c>
      <c r="M157">
        <v>1.9511231527957199E-2</v>
      </c>
      <c r="N157">
        <v>1.9486653419106499E-2</v>
      </c>
      <c r="O157">
        <v>1.9537732776050299E-2</v>
      </c>
      <c r="P157">
        <v>1.9617681029647199E-2</v>
      </c>
      <c r="Q157">
        <v>1.9694386742496801E-2</v>
      </c>
      <c r="R157">
        <v>1.9751242439388101E-2</v>
      </c>
      <c r="S157">
        <v>1.9749647854030699E-2</v>
      </c>
      <c r="T157">
        <v>1.9744079830967501E-2</v>
      </c>
      <c r="U157">
        <v>1.9739361834067E-2</v>
      </c>
      <c r="V157">
        <v>1.9738076118161502E-2</v>
      </c>
      <c r="W157">
        <v>1.9529700677410299E-2</v>
      </c>
      <c r="X157">
        <v>1.9196725489719201E-2</v>
      </c>
      <c r="Y157">
        <v>1.8822985682633901E-2</v>
      </c>
      <c r="Z157">
        <v>1.8458717736205499E-2</v>
      </c>
      <c r="AA157">
        <v>1.73040383369529E-2</v>
      </c>
      <c r="AB157">
        <v>1.5693625071868E-2</v>
      </c>
      <c r="AC157">
        <v>1.4116440006811099E-2</v>
      </c>
      <c r="AD157">
        <v>1.26510064240366E-2</v>
      </c>
      <c r="AE157">
        <v>1.12896569450932E-2</v>
      </c>
      <c r="AF157">
        <v>1.00030859795177E-2</v>
      </c>
      <c r="AG157">
        <v>8.7648817764371598E-3</v>
      </c>
      <c r="AH157">
        <v>7.5597124688722003E-3</v>
      </c>
      <c r="AI157">
        <v>6.3868208611568E-3</v>
      </c>
      <c r="AJ157">
        <v>5.4593896192655497E-3</v>
      </c>
      <c r="AK157">
        <v>4.7039244514615599E-3</v>
      </c>
      <c r="AL157">
        <v>4.1405134073921298E-3</v>
      </c>
      <c r="AM157">
        <v>3.7038895069290401E-3</v>
      </c>
      <c r="AN157">
        <v>3.3216014062928201E-3</v>
      </c>
      <c r="AO157">
        <v>3.0478887079741401E-3</v>
      </c>
      <c r="AP157">
        <v>2.8589813347100999E-3</v>
      </c>
      <c r="AQ157">
        <v>2.72864285993922E-3</v>
      </c>
      <c r="AR157">
        <v>2.6387714886545099E-3</v>
      </c>
      <c r="AS157">
        <v>2.5833537468767098E-3</v>
      </c>
      <c r="AT157">
        <v>2.5475911497411601E-3</v>
      </c>
      <c r="AU157">
        <v>2.5230692491021601E-3</v>
      </c>
      <c r="AV157">
        <v>2.5122031749297701E-3</v>
      </c>
      <c r="AW157">
        <v>2.50662341834056E-3</v>
      </c>
      <c r="AX157">
        <v>2.5082782540808198E-3</v>
      </c>
      <c r="AY157">
        <v>2.51662298041351E-3</v>
      </c>
      <c r="AZ157">
        <v>2.5109230307133702E-3</v>
      </c>
      <c r="BA157">
        <v>2.5099541067924399E-3</v>
      </c>
      <c r="BB157">
        <v>2.5124831405987798E-3</v>
      </c>
      <c r="BC157">
        <v>2.51653419031392E-3</v>
      </c>
      <c r="BD157">
        <v>2.5217694790996602E-3</v>
      </c>
      <c r="BE157">
        <v>2.5279240074000601E-3</v>
      </c>
      <c r="BF157">
        <v>2.5347731892887402E-3</v>
      </c>
      <c r="BG157">
        <v>2.5420631170508098E-3</v>
      </c>
      <c r="BH157">
        <v>2.5495994699920302E-3</v>
      </c>
      <c r="BI157">
        <v>2.5571741660461002E-3</v>
      </c>
      <c r="BJ157">
        <v>2.5645913802076702E-3</v>
      </c>
      <c r="BK157">
        <v>2.5717156385364E-3</v>
      </c>
      <c r="BL157">
        <v>2.5784393565941401E-3</v>
      </c>
      <c r="BM157">
        <v>2.58469633995448E-3</v>
      </c>
      <c r="BN157">
        <v>2.5904512602716099E-3</v>
      </c>
      <c r="BO157">
        <v>2.5956470737132399E-3</v>
      </c>
      <c r="BP157">
        <v>2.6001797829646399E-3</v>
      </c>
      <c r="BQ157">
        <v>2.60411393407139E-3</v>
      </c>
      <c r="BR157">
        <v>2.6076277744841001E-3</v>
      </c>
      <c r="BS157">
        <v>2.6109817946914598E-3</v>
      </c>
      <c r="BT157">
        <v>2.6143521442032001E-3</v>
      </c>
      <c r="BU157">
        <v>2.61777140331567E-3</v>
      </c>
      <c r="BV157">
        <v>2.6213308441307898E-3</v>
      </c>
      <c r="BW157">
        <v>2.6251687782556802E-3</v>
      </c>
      <c r="BX157">
        <v>2.6294109416449599E-3</v>
      </c>
      <c r="BY157">
        <v>2.6341460309077598E-3</v>
      </c>
      <c r="BZ157">
        <v>2.6393773147452798E-3</v>
      </c>
      <c r="CA157">
        <v>2.64507188715627E-3</v>
      </c>
      <c r="CB157">
        <v>2.65116259486107E-3</v>
      </c>
      <c r="CC157">
        <v>2.6575533283727999E-3</v>
      </c>
      <c r="CD157">
        <v>2.6640498838956098E-3</v>
      </c>
      <c r="CE157">
        <v>2.67048708314092E-3</v>
      </c>
    </row>
    <row r="158" spans="1:83" x14ac:dyDescent="0.25">
      <c r="A158" t="s">
        <v>27</v>
      </c>
      <c r="B158" t="s">
        <v>5</v>
      </c>
      <c r="C158">
        <v>8.7982984287393998E-2</v>
      </c>
      <c r="D158">
        <v>9.1427440200987906E-2</v>
      </c>
      <c r="E158">
        <v>9.8551621900923495E-2</v>
      </c>
      <c r="F158">
        <v>0.10716454181589399</v>
      </c>
      <c r="G158">
        <v>0.11597661565551499</v>
      </c>
      <c r="H158">
        <v>0.12364972457786701</v>
      </c>
      <c r="I158">
        <v>0.129419954306977</v>
      </c>
      <c r="J158">
        <v>0.133208980015522</v>
      </c>
      <c r="K158">
        <v>0.13538047110486801</v>
      </c>
      <c r="L158">
        <v>0.13643989134279799</v>
      </c>
      <c r="M158">
        <v>0.13685095578299</v>
      </c>
      <c r="N158">
        <v>0.13694111003033399</v>
      </c>
      <c r="O158">
        <v>0.13698044131739301</v>
      </c>
      <c r="P158">
        <v>0.13707505933675801</v>
      </c>
      <c r="Q158">
        <v>0.13730154444029199</v>
      </c>
      <c r="R158">
        <v>0.13779463230035599</v>
      </c>
      <c r="S158">
        <v>0.13795582585569899</v>
      </c>
      <c r="T158">
        <v>0.13804295433549901</v>
      </c>
      <c r="U158">
        <v>0.138070070193265</v>
      </c>
      <c r="V158">
        <v>0.13805403862141</v>
      </c>
      <c r="W158">
        <v>0.137847199194049</v>
      </c>
      <c r="X158">
        <v>0.137233343491969</v>
      </c>
      <c r="Y158">
        <v>0.136188955362295</v>
      </c>
      <c r="Z158">
        <v>0.13479544829138099</v>
      </c>
      <c r="AA158">
        <v>0.132506679378979</v>
      </c>
      <c r="AB158">
        <v>0.12851474537858701</v>
      </c>
      <c r="AC158">
        <v>0.122910791356364</v>
      </c>
      <c r="AD158">
        <v>0.11620493397139101</v>
      </c>
      <c r="AE158">
        <v>0.10883772871816599</v>
      </c>
      <c r="AF158">
        <v>0.101119012960406</v>
      </c>
      <c r="AG158">
        <v>9.3233610003601405E-2</v>
      </c>
      <c r="AH158">
        <v>8.5266172305853594E-2</v>
      </c>
      <c r="AI158">
        <v>7.7263794208769193E-2</v>
      </c>
      <c r="AJ158">
        <v>6.9424362213407698E-2</v>
      </c>
      <c r="AK158">
        <v>6.2025363789757301E-2</v>
      </c>
      <c r="AL158">
        <v>5.5242719738232499E-2</v>
      </c>
      <c r="AM158">
        <v>4.9187370321384899E-2</v>
      </c>
      <c r="AN158">
        <v>4.3833076910031299E-2</v>
      </c>
      <c r="AO158">
        <v>3.9139623241314501E-2</v>
      </c>
      <c r="AP158">
        <v>3.51207828967968E-2</v>
      </c>
      <c r="AQ158">
        <v>3.1740114040248603E-2</v>
      </c>
      <c r="AR158">
        <v>2.89347992647765E-2</v>
      </c>
      <c r="AS158">
        <v>2.6635986757373602E-2</v>
      </c>
      <c r="AT158">
        <v>2.4776932072030401E-2</v>
      </c>
      <c r="AU158">
        <v>2.3286219533657001E-2</v>
      </c>
      <c r="AV158">
        <v>2.2104441614336199E-2</v>
      </c>
      <c r="AW158">
        <v>2.1182450284250399E-2</v>
      </c>
      <c r="AX158">
        <v>2.04709953773505E-2</v>
      </c>
      <c r="AY158">
        <v>1.99342476637136E-2</v>
      </c>
      <c r="AZ158">
        <v>1.92935857483294E-2</v>
      </c>
      <c r="BA158">
        <v>1.8794891876438499E-2</v>
      </c>
      <c r="BB158">
        <v>1.8430241315112401E-2</v>
      </c>
      <c r="BC158">
        <v>1.8163230016678501E-2</v>
      </c>
      <c r="BD158">
        <v>1.79738795520798E-2</v>
      </c>
      <c r="BE158">
        <v>1.7846195233389602E-2</v>
      </c>
      <c r="BF158">
        <v>1.7767304386873201E-2</v>
      </c>
      <c r="BG158">
        <v>1.77264205221178E-2</v>
      </c>
      <c r="BH158">
        <v>1.7714997527783001E-2</v>
      </c>
      <c r="BI158">
        <v>1.7725814199911101E-2</v>
      </c>
      <c r="BJ158">
        <v>1.7752815396103499E-2</v>
      </c>
      <c r="BK158">
        <v>1.7791227547771401E-2</v>
      </c>
      <c r="BL158">
        <v>1.7837169665687901E-2</v>
      </c>
      <c r="BM158">
        <v>1.78876228042316E-2</v>
      </c>
      <c r="BN158">
        <v>1.7940256836891998E-2</v>
      </c>
      <c r="BO158">
        <v>1.7992989337327899E-2</v>
      </c>
      <c r="BP158">
        <v>1.8043689322769601E-2</v>
      </c>
      <c r="BQ158">
        <v>1.8091651417330198E-2</v>
      </c>
      <c r="BR158">
        <v>1.8137271225403401E-2</v>
      </c>
      <c r="BS158">
        <v>1.8181863384593901E-2</v>
      </c>
      <c r="BT158">
        <v>1.82264462682083E-2</v>
      </c>
      <c r="BU158">
        <v>1.8271173220614799E-2</v>
      </c>
      <c r="BV158">
        <v>1.8316678498606801E-2</v>
      </c>
      <c r="BW158">
        <v>1.8364023324409499E-2</v>
      </c>
      <c r="BX158">
        <v>1.8414283056238399E-2</v>
      </c>
      <c r="BY158">
        <v>1.84683514132758E-2</v>
      </c>
      <c r="BZ158">
        <v>1.8526541370224199E-2</v>
      </c>
      <c r="CA158">
        <v>1.8588878750411202E-2</v>
      </c>
      <c r="CB158">
        <v>1.8655081682702499E-2</v>
      </c>
      <c r="CC158">
        <v>1.8724588874761701E-2</v>
      </c>
      <c r="CD158">
        <v>1.8796016874890301E-2</v>
      </c>
      <c r="CE158">
        <v>1.8868018743308301E-2</v>
      </c>
    </row>
    <row r="159" spans="1:83" x14ac:dyDescent="0.25">
      <c r="A159" t="s">
        <v>27</v>
      </c>
      <c r="B159" t="s">
        <v>6</v>
      </c>
      <c r="C159">
        <v>7.4231396359823497E-3</v>
      </c>
      <c r="D159">
        <v>9.4739998236708697E-3</v>
      </c>
      <c r="E159">
        <v>1.11024226914777E-2</v>
      </c>
      <c r="F159">
        <v>1.25670598063279E-2</v>
      </c>
      <c r="G159">
        <v>1.3970158346312199E-2</v>
      </c>
      <c r="H159">
        <v>1.53044104224478E-2</v>
      </c>
      <c r="I159">
        <v>1.6508864942475401E-2</v>
      </c>
      <c r="J159">
        <v>1.75242028107278E-2</v>
      </c>
      <c r="K159">
        <v>1.8321808908821801E-2</v>
      </c>
      <c r="L159">
        <v>1.89063246257286E-2</v>
      </c>
      <c r="M159">
        <v>1.9306482319331301E-2</v>
      </c>
      <c r="N159">
        <v>1.95600722074054E-2</v>
      </c>
      <c r="O159">
        <v>1.9716769688693601E-2</v>
      </c>
      <c r="P159">
        <v>1.9814097633131401E-2</v>
      </c>
      <c r="Q159">
        <v>1.9888217444734301E-2</v>
      </c>
      <c r="R159">
        <v>1.9982905989891501E-2</v>
      </c>
      <c r="S159">
        <v>2.0026053457526699E-2</v>
      </c>
      <c r="T159">
        <v>2.0055755853694499E-2</v>
      </c>
      <c r="U159">
        <v>2.0073272494014301E-2</v>
      </c>
      <c r="V159">
        <v>2.0080282034357699E-2</v>
      </c>
      <c r="W159">
        <v>2.0076799311851998E-2</v>
      </c>
      <c r="X159">
        <v>2.00513538351847E-2</v>
      </c>
      <c r="Y159">
        <v>1.9990354304387701E-2</v>
      </c>
      <c r="Z159">
        <v>1.98863715447192E-2</v>
      </c>
      <c r="AA159">
        <v>1.9728011613627E-2</v>
      </c>
      <c r="AB159">
        <v>1.9462672012570001E-2</v>
      </c>
      <c r="AC159">
        <v>1.9039274402714999E-2</v>
      </c>
      <c r="AD159">
        <v>1.8445095426753599E-2</v>
      </c>
      <c r="AE159">
        <v>1.76993063282175E-2</v>
      </c>
      <c r="AF159">
        <v>1.6834349892341401E-2</v>
      </c>
      <c r="AG159">
        <v>1.58824329529192E-2</v>
      </c>
      <c r="AH159">
        <v>1.4866996509285701E-2</v>
      </c>
      <c r="AI159">
        <v>1.38051426276724E-2</v>
      </c>
      <c r="AJ159">
        <v>1.27110582154731E-2</v>
      </c>
      <c r="AK159">
        <v>1.16097532769761E-2</v>
      </c>
      <c r="AL159">
        <v>1.0530488934887301E-2</v>
      </c>
      <c r="AM159">
        <v>9.5008799956569894E-3</v>
      </c>
      <c r="AN159">
        <v>8.5400764629744996E-3</v>
      </c>
      <c r="AO159">
        <v>7.6581234247459903E-3</v>
      </c>
      <c r="AP159">
        <v>6.8625329174965997E-3</v>
      </c>
      <c r="AQ159">
        <v>6.1573796748844202E-3</v>
      </c>
      <c r="AR159">
        <v>5.5425486295525303E-3</v>
      </c>
      <c r="AS159">
        <v>5.0143030684889596E-3</v>
      </c>
      <c r="AT159">
        <v>4.5667450903804797E-3</v>
      </c>
      <c r="AU159">
        <v>4.1927126849136201E-3</v>
      </c>
      <c r="AV159">
        <v>3.88412262715195E-3</v>
      </c>
      <c r="AW159">
        <v>3.6328031242324498E-3</v>
      </c>
      <c r="AX159">
        <v>3.4305172511919901E-3</v>
      </c>
      <c r="AY159">
        <v>3.2695114872127902E-3</v>
      </c>
      <c r="AZ159">
        <v>3.13560066880217E-3</v>
      </c>
      <c r="BA159">
        <v>3.0193797840101198E-3</v>
      </c>
      <c r="BB159">
        <v>2.9249678042791499E-3</v>
      </c>
      <c r="BC159">
        <v>2.8491978989446201E-3</v>
      </c>
      <c r="BD159">
        <v>2.7900128157593699E-3</v>
      </c>
      <c r="BE159">
        <v>2.74513006687571E-3</v>
      </c>
      <c r="BF159">
        <v>2.7123078658020201E-3</v>
      </c>
      <c r="BG159">
        <v>2.6894221104371702E-3</v>
      </c>
      <c r="BH159">
        <v>2.6746239219733099E-3</v>
      </c>
      <c r="BI159">
        <v>2.66627186413247E-3</v>
      </c>
      <c r="BJ159">
        <v>2.6629422073086101E-3</v>
      </c>
      <c r="BK159">
        <v>2.6634595065946599E-3</v>
      </c>
      <c r="BL159">
        <v>2.6668410408804801E-3</v>
      </c>
      <c r="BM159">
        <v>2.67228995386106E-3</v>
      </c>
      <c r="BN159">
        <v>2.6791645968741199E-3</v>
      </c>
      <c r="BO159">
        <v>2.6869074017684398E-3</v>
      </c>
      <c r="BP159">
        <v>2.6949937144833398E-3</v>
      </c>
      <c r="BQ159">
        <v>2.7031452933584999E-3</v>
      </c>
      <c r="BR159">
        <v>2.7112794719619201E-3</v>
      </c>
      <c r="BS159">
        <v>2.71948204970473E-3</v>
      </c>
      <c r="BT159">
        <v>2.72782501865979E-3</v>
      </c>
      <c r="BU159">
        <v>2.7362763718884798E-3</v>
      </c>
      <c r="BV159">
        <v>2.7448947138422998E-3</v>
      </c>
      <c r="BW159">
        <v>2.75381759510226E-3</v>
      </c>
      <c r="BX159">
        <v>2.7631977875002601E-3</v>
      </c>
      <c r="BY159">
        <v>2.7731721073570798E-3</v>
      </c>
      <c r="BZ159">
        <v>2.7837987458574601E-3</v>
      </c>
      <c r="CA159">
        <v>2.7950975711932401E-3</v>
      </c>
      <c r="CB159">
        <v>2.8070434514982298E-3</v>
      </c>
      <c r="CC159">
        <v>2.81956775549814E-3</v>
      </c>
      <c r="CD159">
        <v>2.8324735337124001E-3</v>
      </c>
      <c r="CE159">
        <v>2.8455606562783802E-3</v>
      </c>
    </row>
    <row r="160" spans="1:83" x14ac:dyDescent="0.25">
      <c r="A160" t="s">
        <v>27</v>
      </c>
      <c r="B160" t="s">
        <v>7</v>
      </c>
      <c r="C160">
        <v>1.3686242000261299E-2</v>
      </c>
      <c r="D160">
        <v>8.9117888297521892E-3</v>
      </c>
      <c r="E160">
        <v>8.9422201595896096E-3</v>
      </c>
      <c r="F160">
        <v>9.6563382431455805E-3</v>
      </c>
      <c r="G160">
        <v>1.0418860310757699E-2</v>
      </c>
      <c r="H160">
        <v>1.1046027727838701E-2</v>
      </c>
      <c r="I160">
        <v>1.14822722451009E-2</v>
      </c>
      <c r="J160">
        <v>1.1743149557913E-2</v>
      </c>
      <c r="K160">
        <v>1.1875831728002899E-2</v>
      </c>
      <c r="L160">
        <v>1.19300460492459E-2</v>
      </c>
      <c r="M160">
        <v>1.194506863762E-2</v>
      </c>
      <c r="N160">
        <v>1.1945179261424301E-2</v>
      </c>
      <c r="O160">
        <v>1.1948844234614399E-2</v>
      </c>
      <c r="P160">
        <v>1.1960705161671701E-2</v>
      </c>
      <c r="Q160">
        <v>1.1984035247476099E-2</v>
      </c>
      <c r="R160">
        <v>1.20279833570481E-2</v>
      </c>
      <c r="S160">
        <v>1.20408044587568E-2</v>
      </c>
      <c r="T160">
        <v>1.20470924349062E-2</v>
      </c>
      <c r="U160">
        <v>1.20486217272075E-2</v>
      </c>
      <c r="V160">
        <v>1.20469933410357E-2</v>
      </c>
      <c r="W160">
        <v>1.20220756034184E-2</v>
      </c>
      <c r="X160">
        <v>1.1954571501962399E-2</v>
      </c>
      <c r="Y160">
        <v>1.18482380230888E-2</v>
      </c>
      <c r="Z160">
        <v>1.1714055852152299E-2</v>
      </c>
      <c r="AA160">
        <v>1.14778796974375E-2</v>
      </c>
      <c r="AB160">
        <v>1.10685099870761E-2</v>
      </c>
      <c r="AC160">
        <v>1.05220236453467E-2</v>
      </c>
      <c r="AD160">
        <v>9.8956936569134599E-3</v>
      </c>
      <c r="AE160">
        <v>9.2264910479852701E-3</v>
      </c>
      <c r="AF160">
        <v>8.5370056087218597E-3</v>
      </c>
      <c r="AG160">
        <v>7.8393414894012501E-3</v>
      </c>
      <c r="AH160">
        <v>7.1383507686996802E-3</v>
      </c>
      <c r="AI160">
        <v>6.4370318070441201E-3</v>
      </c>
      <c r="AJ160">
        <v>5.7594463396662497E-3</v>
      </c>
      <c r="AK160">
        <v>5.1301028143077203E-3</v>
      </c>
      <c r="AL160">
        <v>4.5617010872173701E-3</v>
      </c>
      <c r="AM160">
        <v>4.0605487809362503E-3</v>
      </c>
      <c r="AN160">
        <v>3.6197819392745499E-3</v>
      </c>
      <c r="AO160">
        <v>3.2359515044519801E-3</v>
      </c>
      <c r="AP160">
        <v>2.9108754807011502E-3</v>
      </c>
      <c r="AQ160">
        <v>2.6399716932605801E-3</v>
      </c>
      <c r="AR160">
        <v>2.4168455314838699E-3</v>
      </c>
      <c r="AS160">
        <v>2.2353227141819502E-3</v>
      </c>
      <c r="AT160">
        <v>2.08953163828394E-3</v>
      </c>
      <c r="AU160">
        <v>1.9731030794659901E-3</v>
      </c>
      <c r="AV160">
        <v>1.88129305412316E-3</v>
      </c>
      <c r="AW160">
        <v>1.8101229636742499E-3</v>
      </c>
      <c r="AX160">
        <v>1.75552679850493E-3</v>
      </c>
      <c r="AY160">
        <v>1.7148501848592501E-3</v>
      </c>
      <c r="AZ160">
        <v>1.7952227194018499E-3</v>
      </c>
      <c r="BA160">
        <v>1.77080192920444E-3</v>
      </c>
      <c r="BB160">
        <v>1.7429803744417401E-3</v>
      </c>
      <c r="BC160">
        <v>1.72158294866277E-3</v>
      </c>
      <c r="BD160">
        <v>1.70657486128435E-3</v>
      </c>
      <c r="BE160">
        <v>1.69679706453476E-3</v>
      </c>
      <c r="BF160">
        <v>1.6911682481446999E-3</v>
      </c>
      <c r="BG160">
        <v>1.6887567365541699E-3</v>
      </c>
      <c r="BH160">
        <v>1.6888236501585701E-3</v>
      </c>
      <c r="BI160">
        <v>1.6907410847645001E-3</v>
      </c>
      <c r="BJ160">
        <v>1.69398083411211E-3</v>
      </c>
      <c r="BK160">
        <v>1.69812885287009E-3</v>
      </c>
      <c r="BL160">
        <v>1.70284922950726E-3</v>
      </c>
      <c r="BM160">
        <v>1.70788283056122E-3</v>
      </c>
      <c r="BN160">
        <v>1.7130315659093199E-3</v>
      </c>
      <c r="BO160">
        <v>1.71811617231542E-3</v>
      </c>
      <c r="BP160">
        <v>1.7229483224872901E-3</v>
      </c>
      <c r="BQ160">
        <v>1.7274763792852199E-3</v>
      </c>
      <c r="BR160">
        <v>1.73175328390367E-3</v>
      </c>
      <c r="BS160">
        <v>1.7359181800411E-3</v>
      </c>
      <c r="BT160">
        <v>1.7400771067330699E-3</v>
      </c>
      <c r="BU160">
        <v>1.7442481866535701E-3</v>
      </c>
      <c r="BV160">
        <v>1.7484951548502299E-3</v>
      </c>
      <c r="BW160">
        <v>1.7529223652251601E-3</v>
      </c>
      <c r="BX160">
        <v>1.7576340921908499E-3</v>
      </c>
      <c r="BY160">
        <v>1.7627155111278E-3</v>
      </c>
      <c r="BZ160">
        <v>1.76819407752257E-3</v>
      </c>
      <c r="CA160">
        <v>1.77406912295578E-3</v>
      </c>
      <c r="CB160">
        <v>1.78031036686602E-3</v>
      </c>
      <c r="CC160">
        <v>1.7868610205043899E-3</v>
      </c>
      <c r="CD160">
        <v>1.7935848346457299E-3</v>
      </c>
      <c r="CE160">
        <v>1.80035071185326E-3</v>
      </c>
    </row>
    <row r="161" spans="1:83" x14ac:dyDescent="0.25">
      <c r="A161" t="s">
        <v>27</v>
      </c>
      <c r="B161" t="s">
        <v>8</v>
      </c>
      <c r="C161">
        <v>0.50624961751822095</v>
      </c>
      <c r="D161">
        <v>0.50118178088251797</v>
      </c>
      <c r="E161">
        <v>0.499047003437948</v>
      </c>
      <c r="F161">
        <v>0.49972644669188598</v>
      </c>
      <c r="G161">
        <v>0.50197053792669299</v>
      </c>
      <c r="H161">
        <v>0.50451598733057101</v>
      </c>
      <c r="I161">
        <v>0.50654145976953502</v>
      </c>
      <c r="J161">
        <v>0.50775334273712402</v>
      </c>
      <c r="K161">
        <v>0.50819595827875796</v>
      </c>
      <c r="L161">
        <v>0.50802329096010401</v>
      </c>
      <c r="M161">
        <v>0.50740369339114499</v>
      </c>
      <c r="N161">
        <v>0.50641966972171404</v>
      </c>
      <c r="O161">
        <v>0.50538355911543398</v>
      </c>
      <c r="P161">
        <v>0.50439987148324605</v>
      </c>
      <c r="Q161">
        <v>0.50373232988345296</v>
      </c>
      <c r="R161">
        <v>0.50401904456253399</v>
      </c>
      <c r="S161">
        <v>0.50332469138950597</v>
      </c>
      <c r="T161">
        <v>0.50258459213449003</v>
      </c>
      <c r="U161">
        <v>0.50180007282892802</v>
      </c>
      <c r="V161">
        <v>0.50097766087489304</v>
      </c>
      <c r="W161">
        <v>0.49990311135642901</v>
      </c>
      <c r="X161">
        <v>0.49843385959395098</v>
      </c>
      <c r="Y161">
        <v>0.49656159273106698</v>
      </c>
      <c r="Z161">
        <v>0.49433299376240503</v>
      </c>
      <c r="AA161">
        <v>0.49084572167766199</v>
      </c>
      <c r="AB161">
        <v>0.48544291678149298</v>
      </c>
      <c r="AC161">
        <v>0.47825622520885103</v>
      </c>
      <c r="AD161">
        <v>0.46959485592025402</v>
      </c>
      <c r="AE161">
        <v>0.45977953509104202</v>
      </c>
      <c r="AF161">
        <v>0.44909077204900999</v>
      </c>
      <c r="AG161">
        <v>0.43772295787171001</v>
      </c>
      <c r="AH161">
        <v>0.42571745746128697</v>
      </c>
      <c r="AI161">
        <v>0.41306988500182001</v>
      </c>
      <c r="AJ161">
        <v>0.39997679870210001</v>
      </c>
      <c r="AK161">
        <v>0.38660420207274498</v>
      </c>
      <c r="AL161">
        <v>0.37317971385508297</v>
      </c>
      <c r="AM161">
        <v>0.35987273256272201</v>
      </c>
      <c r="AN161">
        <v>0.34670534990615598</v>
      </c>
      <c r="AO161">
        <v>0.33376863755733499</v>
      </c>
      <c r="AP161">
        <v>0.32119386036655601</v>
      </c>
      <c r="AQ161">
        <v>0.30906008114667499</v>
      </c>
      <c r="AR161">
        <v>0.29741908950677498</v>
      </c>
      <c r="AS161">
        <v>0.28630835234562202</v>
      </c>
      <c r="AT161">
        <v>0.27574851637417402</v>
      </c>
      <c r="AU161">
        <v>0.26576914916176703</v>
      </c>
      <c r="AV161">
        <v>0.25640891859749398</v>
      </c>
      <c r="AW161">
        <v>0.247680952616392</v>
      </c>
      <c r="AX161">
        <v>0.23957017829167801</v>
      </c>
      <c r="AY161">
        <v>0.23203924064586101</v>
      </c>
      <c r="AZ161">
        <v>0.22500465200775199</v>
      </c>
      <c r="BA161">
        <v>0.218317648573779</v>
      </c>
      <c r="BB161">
        <v>0.21223639990791299</v>
      </c>
      <c r="BC161">
        <v>0.20661050129300301</v>
      </c>
      <c r="BD161">
        <v>0.20141843321153699</v>
      </c>
      <c r="BE161">
        <v>0.196636504623981</v>
      </c>
      <c r="BF161">
        <v>0.19223929858247699</v>
      </c>
      <c r="BG161">
        <v>0.188196419087309</v>
      </c>
      <c r="BH161">
        <v>0.184480473763072</v>
      </c>
      <c r="BI161">
        <v>0.18106205508807299</v>
      </c>
      <c r="BJ161">
        <v>0.17791178872816599</v>
      </c>
      <c r="BK161">
        <v>0.175004093915269</v>
      </c>
      <c r="BL161">
        <v>0.17231515366401801</v>
      </c>
      <c r="BM161">
        <v>0.16982409972665499</v>
      </c>
      <c r="BN161">
        <v>0.16751244759200001</v>
      </c>
      <c r="BO161">
        <v>0.165360933036693</v>
      </c>
      <c r="BP161">
        <v>0.16334769388261999</v>
      </c>
      <c r="BQ161">
        <v>0.16146213896780801</v>
      </c>
      <c r="BR161">
        <v>0.159701905281041</v>
      </c>
      <c r="BS161">
        <v>0.158071435653859</v>
      </c>
      <c r="BT161">
        <v>0.156571841440313</v>
      </c>
      <c r="BU161">
        <v>0.15519674476925299</v>
      </c>
      <c r="BV161">
        <v>0.15394415718847301</v>
      </c>
      <c r="BW161">
        <v>0.15281594863964201</v>
      </c>
      <c r="BX161">
        <v>0.151814456275398</v>
      </c>
      <c r="BY161">
        <v>0.15094104457926</v>
      </c>
      <c r="BZ161">
        <v>0.150193019700292</v>
      </c>
      <c r="CA161">
        <v>0.149566128866958</v>
      </c>
      <c r="CB161">
        <v>0.149054351178705</v>
      </c>
      <c r="CC161">
        <v>0.148650051266148</v>
      </c>
      <c r="CD161">
        <v>0.14833957688489099</v>
      </c>
      <c r="CE161">
        <v>0.148109855088952</v>
      </c>
    </row>
    <row r="162" spans="1:83" x14ac:dyDescent="0.25">
      <c r="A162" t="s">
        <v>27</v>
      </c>
      <c r="B162" t="s">
        <v>9</v>
      </c>
      <c r="C162">
        <v>0.120000000001318</v>
      </c>
      <c r="D162">
        <v>0.12605047320375701</v>
      </c>
      <c r="E162">
        <v>0.13688925527975301</v>
      </c>
      <c r="F162">
        <v>0.14941157573733499</v>
      </c>
      <c r="G162">
        <v>0.161339637571106</v>
      </c>
      <c r="H162">
        <v>0.17115035275974499</v>
      </c>
      <c r="I162">
        <v>0.178253406082755</v>
      </c>
      <c r="J162">
        <v>0.18284571260947299</v>
      </c>
      <c r="K162">
        <v>0.18552058381053901</v>
      </c>
      <c r="L162">
        <v>0.18692911515161101</v>
      </c>
      <c r="M162">
        <v>0.18761373826789801</v>
      </c>
      <c r="N162">
        <v>0.18793301491827</v>
      </c>
      <c r="O162">
        <v>0.18818378801675101</v>
      </c>
      <c r="P162">
        <v>0.18846754316120801</v>
      </c>
      <c r="Q162">
        <v>0.18886818387499901</v>
      </c>
      <c r="R162">
        <v>0.18955676408668401</v>
      </c>
      <c r="S162">
        <v>0.18977233162601301</v>
      </c>
      <c r="T162">
        <v>0.18988988245506799</v>
      </c>
      <c r="U162">
        <v>0.18993132624855399</v>
      </c>
      <c r="V162">
        <v>0.189919390114965</v>
      </c>
      <c r="W162">
        <v>0.18947577478673</v>
      </c>
      <c r="X162">
        <v>0.18843599431883501</v>
      </c>
      <c r="Y162">
        <v>0.18685053337240501</v>
      </c>
      <c r="Z162">
        <v>0.18485459342445801</v>
      </c>
      <c r="AA162">
        <v>0.18101660902699701</v>
      </c>
      <c r="AB162">
        <v>0.174739552450101</v>
      </c>
      <c r="AC162">
        <v>0.166588529411236</v>
      </c>
      <c r="AD162">
        <v>0.15719672947909399</v>
      </c>
      <c r="AE162">
        <v>0.14705318303946199</v>
      </c>
      <c r="AF162">
        <v>0.13649345444098701</v>
      </c>
      <c r="AG162">
        <v>0.12572026622235899</v>
      </c>
      <c r="AH162">
        <v>0.11483123205271099</v>
      </c>
      <c r="AI162">
        <v>0.10389278950464199</v>
      </c>
      <c r="AJ162">
        <v>9.3354256387812598E-2</v>
      </c>
      <c r="AK162">
        <v>8.3469144332502701E-2</v>
      </c>
      <c r="AL162">
        <v>7.4475423167729204E-2</v>
      </c>
      <c r="AM162">
        <v>6.6452688604907106E-2</v>
      </c>
      <c r="AN162">
        <v>5.9314536718573202E-2</v>
      </c>
      <c r="AO162">
        <v>5.3081586878486603E-2</v>
      </c>
      <c r="AP162">
        <v>4.7753172629704597E-2</v>
      </c>
      <c r="AQ162">
        <v>4.3266108268332798E-2</v>
      </c>
      <c r="AR162">
        <v>3.9532964914467401E-2</v>
      </c>
      <c r="AS162">
        <v>3.6468966286921201E-2</v>
      </c>
      <c r="AT162">
        <v>3.3980799950436E-2</v>
      </c>
      <c r="AU162">
        <v>3.1975104547138797E-2</v>
      </c>
      <c r="AV162">
        <v>3.0382060470541102E-2</v>
      </c>
      <c r="AW162">
        <v>2.9131999790497701E-2</v>
      </c>
      <c r="AX162">
        <v>2.8165317681128201E-2</v>
      </c>
      <c r="AY162">
        <v>2.7435232316199099E-2</v>
      </c>
      <c r="AZ162">
        <v>2.67353321672468E-2</v>
      </c>
      <c r="BA162">
        <v>2.6095027696445401E-2</v>
      </c>
      <c r="BB162">
        <v>2.5610672634432102E-2</v>
      </c>
      <c r="BC162">
        <v>2.52505450545998E-2</v>
      </c>
      <c r="BD162">
        <v>2.49922367082232E-2</v>
      </c>
      <c r="BE162">
        <v>2.4816046372200098E-2</v>
      </c>
      <c r="BF162">
        <v>2.4705553690108701E-2</v>
      </c>
      <c r="BG162">
        <v>2.46466624861599E-2</v>
      </c>
      <c r="BH162">
        <v>2.4628044569906901E-2</v>
      </c>
      <c r="BI162">
        <v>2.46400013148542E-2</v>
      </c>
      <c r="BJ162">
        <v>2.4674329817731901E-2</v>
      </c>
      <c r="BK162">
        <v>2.4724531545772501E-2</v>
      </c>
      <c r="BL162">
        <v>2.4785299292669798E-2</v>
      </c>
      <c r="BM162">
        <v>2.4852491928608399E-2</v>
      </c>
      <c r="BN162">
        <v>2.4922904259947001E-2</v>
      </c>
      <c r="BO162">
        <v>2.4993659985125E-2</v>
      </c>
      <c r="BP162">
        <v>2.50618111427049E-2</v>
      </c>
      <c r="BQ162">
        <v>2.5126387024045301E-2</v>
      </c>
      <c r="BR162">
        <v>2.5187931755753099E-2</v>
      </c>
      <c r="BS162">
        <v>2.52482454090312E-2</v>
      </c>
      <c r="BT162">
        <v>2.5308700537804402E-2</v>
      </c>
      <c r="BU162">
        <v>2.5369469182472501E-2</v>
      </c>
      <c r="BV162">
        <v>2.54313992114302E-2</v>
      </c>
      <c r="BW162">
        <v>2.54959320629926E-2</v>
      </c>
      <c r="BX162">
        <v>2.55645258775745E-2</v>
      </c>
      <c r="BY162">
        <v>2.5638385062668401E-2</v>
      </c>
      <c r="BZ162">
        <v>2.5717911508349501E-2</v>
      </c>
      <c r="CA162">
        <v>2.5803117331716498E-2</v>
      </c>
      <c r="CB162">
        <v>2.5893598095927801E-2</v>
      </c>
      <c r="CC162">
        <v>2.59885709791371E-2</v>
      </c>
      <c r="CD162">
        <v>2.6086125127143998E-2</v>
      </c>
      <c r="CE162">
        <v>2.6184417194580801E-2</v>
      </c>
    </row>
    <row r="163" spans="1:83" x14ac:dyDescent="0.25">
      <c r="A163" t="s">
        <v>27</v>
      </c>
      <c r="B163" t="s">
        <v>10</v>
      </c>
      <c r="C163">
        <v>14618.904</v>
      </c>
      <c r="D163">
        <v>14669.021662391</v>
      </c>
      <c r="E163">
        <v>15030.991646994</v>
      </c>
      <c r="F163">
        <v>15405.019462902201</v>
      </c>
      <c r="G163">
        <v>15793.197014572201</v>
      </c>
      <c r="H163">
        <v>16196.652520137801</v>
      </c>
      <c r="I163">
        <v>16616.3496659216</v>
      </c>
      <c r="J163">
        <v>17052.829056446099</v>
      </c>
      <c r="K163">
        <v>17507.101387122799</v>
      </c>
      <c r="L163">
        <v>17982.0342123753</v>
      </c>
      <c r="M163">
        <v>18481.294241138301</v>
      </c>
      <c r="N163">
        <v>19010.8046186147</v>
      </c>
      <c r="O163">
        <v>19565.182804124099</v>
      </c>
      <c r="P163">
        <v>20143.4181022552</v>
      </c>
      <c r="Q163">
        <v>20734.627908925198</v>
      </c>
      <c r="R163">
        <v>21306.7990345869</v>
      </c>
      <c r="S163">
        <v>21941.092671242499</v>
      </c>
      <c r="T163">
        <v>22600.136593208899</v>
      </c>
      <c r="U163">
        <v>23285.106027708898</v>
      </c>
      <c r="V163">
        <v>23997.1997065096</v>
      </c>
      <c r="W163">
        <v>24736.1120705332</v>
      </c>
      <c r="X163">
        <v>25500.1272880344</v>
      </c>
      <c r="Y163">
        <v>26288.117140879502</v>
      </c>
      <c r="Z163">
        <v>27100.128638157399</v>
      </c>
      <c r="AA163">
        <v>27935.926734423501</v>
      </c>
      <c r="AB163">
        <v>28793.607561576799</v>
      </c>
      <c r="AC163">
        <v>29670.961692438799</v>
      </c>
      <c r="AD163">
        <v>30566.273295264298</v>
      </c>
      <c r="AE163">
        <v>31473.3371703171</v>
      </c>
      <c r="AF163">
        <v>32382.7279952709</v>
      </c>
      <c r="AG163">
        <v>33285.137970521697</v>
      </c>
      <c r="AH163">
        <v>34179.039300679899</v>
      </c>
      <c r="AI163">
        <v>35066.0537993127</v>
      </c>
      <c r="AJ163">
        <v>35954.831138779802</v>
      </c>
      <c r="AK163">
        <v>36855.196218662997</v>
      </c>
      <c r="AL163">
        <v>37771.215325153004</v>
      </c>
      <c r="AM163">
        <v>38705.591480862196</v>
      </c>
      <c r="AN163">
        <v>39664.882453693499</v>
      </c>
      <c r="AO163">
        <v>40654.541297960197</v>
      </c>
      <c r="AP163">
        <v>41675.696231796297</v>
      </c>
      <c r="AQ163">
        <v>42729.122905168799</v>
      </c>
      <c r="AR163">
        <v>43814.844822622101</v>
      </c>
      <c r="AS163">
        <v>44932.744461433897</v>
      </c>
      <c r="AT163">
        <v>46081.999162548302</v>
      </c>
      <c r="AU163">
        <v>47256.1686807847</v>
      </c>
      <c r="AV163">
        <v>48445.733675639101</v>
      </c>
      <c r="AW163">
        <v>49642.232511107497</v>
      </c>
      <c r="AX163">
        <v>50840.799746488003</v>
      </c>
      <c r="AY163">
        <v>52042.140518114204</v>
      </c>
      <c r="AZ163">
        <v>53256.267761923598</v>
      </c>
      <c r="BA163">
        <v>54508.801431372201</v>
      </c>
      <c r="BB163">
        <v>55728.217197684004</v>
      </c>
      <c r="BC163">
        <v>56941.498277893101</v>
      </c>
      <c r="BD163">
        <v>58145.0954857869</v>
      </c>
      <c r="BE163">
        <v>59336.211780575199</v>
      </c>
      <c r="BF163">
        <v>60512.919789612803</v>
      </c>
      <c r="BG163">
        <v>61675.454558344099</v>
      </c>
      <c r="BH163">
        <v>62823.910104947099</v>
      </c>
      <c r="BI163">
        <v>63959.908242989099</v>
      </c>
      <c r="BJ163">
        <v>65086.057976904398</v>
      </c>
      <c r="BK163">
        <v>66204.592238416604</v>
      </c>
      <c r="BL163">
        <v>67317.979004693101</v>
      </c>
      <c r="BM163">
        <v>68428.380693823899</v>
      </c>
      <c r="BN163">
        <v>69537.748182998504</v>
      </c>
      <c r="BO163">
        <v>70649.066549362993</v>
      </c>
      <c r="BP163">
        <v>71767.248242708403</v>
      </c>
      <c r="BQ163">
        <v>72893.045408456805</v>
      </c>
      <c r="BR163">
        <v>74023.778528541006</v>
      </c>
      <c r="BS163">
        <v>75153.500953213603</v>
      </c>
      <c r="BT163">
        <v>76277.535278127994</v>
      </c>
      <c r="BU163">
        <v>77394.776789695199</v>
      </c>
      <c r="BV163">
        <v>78502.075878957796</v>
      </c>
      <c r="BW163">
        <v>79594.261546136098</v>
      </c>
      <c r="BX163">
        <v>80665.739709649803</v>
      </c>
      <c r="BY163">
        <v>81711.268856085502</v>
      </c>
      <c r="BZ163">
        <v>82727.746385575199</v>
      </c>
      <c r="CA163">
        <v>83713.033384573297</v>
      </c>
      <c r="CB163">
        <v>84666.166166757306</v>
      </c>
      <c r="CC163">
        <v>85587.356273027501</v>
      </c>
      <c r="CD163">
        <v>86480.646485029705</v>
      </c>
      <c r="CE163">
        <v>87350.244116221802</v>
      </c>
    </row>
    <row r="164" spans="1:83" x14ac:dyDescent="0.25">
      <c r="A164" t="s">
        <v>27</v>
      </c>
      <c r="B164" t="s">
        <v>11</v>
      </c>
      <c r="C164">
        <v>1754.2684800192701</v>
      </c>
      <c r="D164">
        <v>1770.6286875457899</v>
      </c>
      <c r="E164">
        <v>1946.2397188672301</v>
      </c>
      <c r="F164">
        <v>2175.3320333496799</v>
      </c>
      <c r="G164">
        <v>2422.9979395035002</v>
      </c>
      <c r="H164">
        <v>2659.9469568453101</v>
      </c>
      <c r="I164">
        <v>2867.6143308053302</v>
      </c>
      <c r="J164">
        <v>3040.5179342028</v>
      </c>
      <c r="K164">
        <v>3182.9988217145301</v>
      </c>
      <c r="L164">
        <v>3304.00723510636</v>
      </c>
      <c r="M164">
        <v>3413.1081764353899</v>
      </c>
      <c r="N164">
        <v>3518.3200696080598</v>
      </c>
      <c r="O164">
        <v>3625.2826121242501</v>
      </c>
      <c r="P164">
        <v>3736.9672009748701</v>
      </c>
      <c r="Q164">
        <v>3854.1233937442998</v>
      </c>
      <c r="R164">
        <v>3975.56380427971</v>
      </c>
      <c r="S164">
        <v>4099.3113148120201</v>
      </c>
      <c r="T164">
        <v>4225.5772751710801</v>
      </c>
      <c r="U164">
        <v>4354.86051594529</v>
      </c>
      <c r="V164">
        <v>4487.7512812037303</v>
      </c>
      <c r="W164">
        <v>4620.7969977789198</v>
      </c>
      <c r="X164">
        <v>4744.8863656326603</v>
      </c>
      <c r="Y164">
        <v>4857.4015857091399</v>
      </c>
      <c r="Z164">
        <v>4959.4617573687901</v>
      </c>
      <c r="AA164">
        <v>5036.0677989180003</v>
      </c>
      <c r="AB164">
        <v>5048.4876440624903</v>
      </c>
      <c r="AC164">
        <v>4990.8635316748196</v>
      </c>
      <c r="AD164">
        <v>4877.19996051208</v>
      </c>
      <c r="AE164">
        <v>4719.6506514012799</v>
      </c>
      <c r="AF164">
        <v>4527.1627042620603</v>
      </c>
      <c r="AG164">
        <v>4305.4469258928102</v>
      </c>
      <c r="AH164">
        <v>4058.0034456511698</v>
      </c>
      <c r="AI164">
        <v>3787.3794003202102</v>
      </c>
      <c r="AJ164">
        <v>3501.8640946921601</v>
      </c>
      <c r="AK164">
        <v>3217.8533506725498</v>
      </c>
      <c r="AL164">
        <v>2945.1925277569699</v>
      </c>
      <c r="AM164">
        <v>2692.6932244477698</v>
      </c>
      <c r="AN164">
        <v>2462.6334216801702</v>
      </c>
      <c r="AO164">
        <v>2254.9407429728899</v>
      </c>
      <c r="AP164">
        <v>2073.3652875376702</v>
      </c>
      <c r="AQ164">
        <v>1918.5603251939699</v>
      </c>
      <c r="AR164">
        <v>1789.4763628148</v>
      </c>
      <c r="AS164">
        <v>1684.3341894006601</v>
      </c>
      <c r="AT164">
        <v>1601.2727592455501</v>
      </c>
      <c r="AU164">
        <v>1537.5102199584001</v>
      </c>
      <c r="AV164">
        <v>1490.47243228911</v>
      </c>
      <c r="AW164">
        <v>1458.1557563994299</v>
      </c>
      <c r="AX164">
        <v>1438.1778366328299</v>
      </c>
      <c r="AY164">
        <v>1429.0012911372</v>
      </c>
      <c r="AZ164">
        <v>1426.0016432607499</v>
      </c>
      <c r="BA164">
        <v>1422.5019069279001</v>
      </c>
      <c r="BB164">
        <v>1424.1277399493299</v>
      </c>
      <c r="BC164">
        <v>1431.8422101236799</v>
      </c>
      <c r="BD164">
        <v>1444.83923463729</v>
      </c>
      <c r="BE164">
        <v>1462.2089137715</v>
      </c>
      <c r="BF164">
        <v>1483.1474794176399</v>
      </c>
      <c r="BG164">
        <v>1506.9706691842</v>
      </c>
      <c r="BH164">
        <v>1533.1017637438799</v>
      </c>
      <c r="BI164">
        <v>1561.0569834124899</v>
      </c>
      <c r="BJ164">
        <v>1590.4331368005701</v>
      </c>
      <c r="BK164">
        <v>1620.8973080678199</v>
      </c>
      <c r="BL164">
        <v>1652.17742609584</v>
      </c>
      <c r="BM164">
        <v>1684.0540391229999</v>
      </c>
      <c r="BN164">
        <v>1716.3529577607501</v>
      </c>
      <c r="BO164">
        <v>1748.9384109029399</v>
      </c>
      <c r="BP164">
        <v>1781.70775916958</v>
      </c>
      <c r="BQ164">
        <v>1814.58837552464</v>
      </c>
      <c r="BR164">
        <v>1847.5323196204599</v>
      </c>
      <c r="BS164">
        <v>1880.50925066951</v>
      </c>
      <c r="BT164">
        <v>1913.4983336571599</v>
      </c>
      <c r="BU164">
        <v>1946.48285804488</v>
      </c>
      <c r="BV164">
        <v>1979.4486698131</v>
      </c>
      <c r="BW164">
        <v>2012.3818023515901</v>
      </c>
      <c r="BX164">
        <v>2045.2651627605101</v>
      </c>
      <c r="BY164">
        <v>2078.0754973980402</v>
      </c>
      <c r="BZ164">
        <v>2110.7812881912</v>
      </c>
      <c r="CA164">
        <v>2143.3426625051702</v>
      </c>
      <c r="CB164">
        <v>2175.7123647848298</v>
      </c>
      <c r="CC164">
        <v>2207.8373852176901</v>
      </c>
      <c r="CD164">
        <v>2239.6613231493702</v>
      </c>
      <c r="CE164">
        <v>2271.1295923663401</v>
      </c>
    </row>
    <row r="165" spans="1:83" x14ac:dyDescent="0.25">
      <c r="A165" t="s">
        <v>27</v>
      </c>
      <c r="B165" t="s">
        <v>12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</row>
    <row r="166" spans="1:83" x14ac:dyDescent="0.25">
      <c r="A166" t="s">
        <v>27</v>
      </c>
      <c r="B166" t="s">
        <v>13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</row>
    <row r="167" spans="1:83" x14ac:dyDescent="0.25">
      <c r="A167" t="s">
        <v>27</v>
      </c>
      <c r="B167" t="s">
        <v>14</v>
      </c>
      <c r="C167">
        <v>414.58990416673402</v>
      </c>
      <c r="D167">
        <v>539.57890717619</v>
      </c>
      <c r="E167">
        <v>663.35635097218096</v>
      </c>
      <c r="F167">
        <v>756.82003492025206</v>
      </c>
      <c r="G167">
        <v>830.93834532440201</v>
      </c>
      <c r="H167">
        <v>874.94482552132195</v>
      </c>
      <c r="I167">
        <v>893.61451617957096</v>
      </c>
      <c r="J167">
        <v>898.96870501110595</v>
      </c>
      <c r="K167">
        <v>902.05529619784397</v>
      </c>
      <c r="L167">
        <v>909.61877375810695</v>
      </c>
      <c r="M167">
        <v>924.39905174761498</v>
      </c>
      <c r="N167">
        <v>946.54345362228105</v>
      </c>
      <c r="O167">
        <v>974.76164856292803</v>
      </c>
      <c r="P167">
        <v>1006.94013319294</v>
      </c>
      <c r="Q167">
        <v>1040.92620494934</v>
      </c>
      <c r="R167">
        <v>1074.3847719165601</v>
      </c>
      <c r="S167">
        <v>1106.53586235992</v>
      </c>
      <c r="T167">
        <v>1139.4067712445301</v>
      </c>
      <c r="U167">
        <v>1173.47363515917</v>
      </c>
      <c r="V167">
        <v>1209.01348478054</v>
      </c>
      <c r="W167">
        <v>1239.60041721581</v>
      </c>
      <c r="X167">
        <v>1259.75248854754</v>
      </c>
      <c r="Y167">
        <v>1274.61878250223</v>
      </c>
      <c r="Z167">
        <v>1288.29737193438</v>
      </c>
      <c r="AA167">
        <v>1274.3234197434101</v>
      </c>
      <c r="AB167">
        <v>1210.14516317931</v>
      </c>
      <c r="AC167">
        <v>1125.37090013182</v>
      </c>
      <c r="AD167">
        <v>1040.90352231106</v>
      </c>
      <c r="AE167">
        <v>958.85342497825195</v>
      </c>
      <c r="AF167">
        <v>877.88045676500997</v>
      </c>
      <c r="AG167">
        <v>795.83313735746401</v>
      </c>
      <c r="AH167">
        <v>711.18726434619202</v>
      </c>
      <c r="AI167">
        <v>623.57040391804901</v>
      </c>
      <c r="AJ167">
        <v>542.89929049569605</v>
      </c>
      <c r="AK167">
        <v>477.80730117294701</v>
      </c>
      <c r="AL167">
        <v>426.23999456962702</v>
      </c>
      <c r="AM167">
        <v>387.69372625948898</v>
      </c>
      <c r="AN167">
        <v>356.24756230875499</v>
      </c>
      <c r="AO167">
        <v>330.73322752710601</v>
      </c>
      <c r="AP167">
        <v>314.54401288016402</v>
      </c>
      <c r="AQ167">
        <v>305.15887247171099</v>
      </c>
      <c r="AR167">
        <v>300.64952041814098</v>
      </c>
      <c r="AS167">
        <v>299.94527004819901</v>
      </c>
      <c r="AT167">
        <v>302.380253762199</v>
      </c>
      <c r="AU167">
        <v>306.497683515387</v>
      </c>
      <c r="AV167">
        <v>312.013935579205</v>
      </c>
      <c r="AW167">
        <v>318.871521550279</v>
      </c>
      <c r="AX167">
        <v>326.33493690576103</v>
      </c>
      <c r="AY167">
        <v>334.818052022617</v>
      </c>
      <c r="AZ167">
        <v>342.73548388763902</v>
      </c>
      <c r="BA167">
        <v>350.47656091271398</v>
      </c>
      <c r="BB167">
        <v>358.641243055487</v>
      </c>
      <c r="BC167">
        <v>367.044399755847</v>
      </c>
      <c r="BD167">
        <v>375.61826141489502</v>
      </c>
      <c r="BE167">
        <v>384.30901857951301</v>
      </c>
      <c r="BF167">
        <v>393.07259388126801</v>
      </c>
      <c r="BG167">
        <v>401.87184417668101</v>
      </c>
      <c r="BH167">
        <v>410.67588980541598</v>
      </c>
      <c r="BI167">
        <v>419.45920084988899</v>
      </c>
      <c r="BJ167">
        <v>428.20239032670997</v>
      </c>
      <c r="BK167">
        <v>436.89233519788002</v>
      </c>
      <c r="BL167">
        <v>445.52127879919601</v>
      </c>
      <c r="BM167">
        <v>454.08619048909202</v>
      </c>
      <c r="BN167">
        <v>462.587973740103</v>
      </c>
      <c r="BO167">
        <v>471.03027056476401</v>
      </c>
      <c r="BP167">
        <v>479.41986830473201</v>
      </c>
      <c r="BQ167">
        <v>487.76785969200603</v>
      </c>
      <c r="BR167">
        <v>496.086344191752</v>
      </c>
      <c r="BS167">
        <v>504.38488135834899</v>
      </c>
      <c r="BT167">
        <v>512.66753278534998</v>
      </c>
      <c r="BU167">
        <v>520.93413212278301</v>
      </c>
      <c r="BV167">
        <v>529.18334698640297</v>
      </c>
      <c r="BW167">
        <v>537.411521537667</v>
      </c>
      <c r="BX167">
        <v>545.61103915155604</v>
      </c>
      <c r="BY167">
        <v>553.76973439824098</v>
      </c>
      <c r="BZ167">
        <v>561.87131097585097</v>
      </c>
      <c r="CA167">
        <v>569.89723007596001</v>
      </c>
      <c r="CB167">
        <v>577.82811937958604</v>
      </c>
      <c r="CC167">
        <v>585.64478727985295</v>
      </c>
      <c r="CD167">
        <v>593.32974975011996</v>
      </c>
      <c r="CE167">
        <v>600.87120199103197</v>
      </c>
    </row>
    <row r="168" spans="1:83" x14ac:dyDescent="0.25">
      <c r="A168" t="s">
        <v>27</v>
      </c>
      <c r="B168" t="s">
        <v>15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19.563455876702101</v>
      </c>
      <c r="BA168">
        <v>20.000807813235902</v>
      </c>
      <c r="BB168">
        <v>20.463092138376201</v>
      </c>
      <c r="BC168">
        <v>20.939289476161701</v>
      </c>
      <c r="BD168">
        <v>21.425505402211002</v>
      </c>
      <c r="BE168">
        <v>21.9185300295145</v>
      </c>
      <c r="BF168">
        <v>22.415651475690101</v>
      </c>
      <c r="BG168">
        <v>22.914613646484</v>
      </c>
      <c r="BH168">
        <v>23.413634428512101</v>
      </c>
      <c r="BI168">
        <v>23.9113215855016</v>
      </c>
      <c r="BJ168">
        <v>24.406640022005501</v>
      </c>
      <c r="BK168">
        <v>24.8989091447596</v>
      </c>
      <c r="BL168">
        <v>25.387734267892199</v>
      </c>
      <c r="BM168">
        <v>25.8729779712301</v>
      </c>
      <c r="BN168">
        <v>26.354696772893899</v>
      </c>
      <c r="BO168">
        <v>26.8331467050456</v>
      </c>
      <c r="BP168">
        <v>27.308779171560101</v>
      </c>
      <c r="BQ168">
        <v>27.782279758277099</v>
      </c>
      <c r="BR168">
        <v>28.254353834319399</v>
      </c>
      <c r="BS168">
        <v>28.725573132640399</v>
      </c>
      <c r="BT168">
        <v>29.196232988641398</v>
      </c>
      <c r="BU168">
        <v>29.6663748101378</v>
      </c>
      <c r="BV168">
        <v>30.135932979302702</v>
      </c>
      <c r="BW168">
        <v>30.6046495294752</v>
      </c>
      <c r="BX168">
        <v>31.071993222802099</v>
      </c>
      <c r="BY168">
        <v>31.5371725514199</v>
      </c>
      <c r="BZ168">
        <v>31.999179083637699</v>
      </c>
      <c r="CA168">
        <v>32.456915825515303</v>
      </c>
      <c r="CB168">
        <v>32.909251128801301</v>
      </c>
      <c r="CC168">
        <v>33.355124600815302</v>
      </c>
      <c r="CD168">
        <v>33.793596332666198</v>
      </c>
      <c r="CE168">
        <v>34.223945583290501</v>
      </c>
    </row>
    <row r="169" spans="1:83" x14ac:dyDescent="0.25">
      <c r="A169" t="s">
        <v>27</v>
      </c>
      <c r="B169" t="s">
        <v>16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1.1055888618059599</v>
      </c>
      <c r="BA169">
        <v>1.08987473542087</v>
      </c>
      <c r="BB169">
        <v>1.08029310423299</v>
      </c>
      <c r="BC169">
        <v>1.0763613619015699</v>
      </c>
      <c r="BD169">
        <v>1.07733899168057</v>
      </c>
      <c r="BE169">
        <v>1.08232116457379</v>
      </c>
      <c r="BF169">
        <v>1.09050451998538</v>
      </c>
      <c r="BG169">
        <v>1.10121070121322</v>
      </c>
      <c r="BH169">
        <v>1.1139096080061901</v>
      </c>
      <c r="BI169">
        <v>1.1281653462679799</v>
      </c>
      <c r="BJ169">
        <v>1.14362120586464</v>
      </c>
      <c r="BK169">
        <v>1.1600034102347601</v>
      </c>
      <c r="BL169">
        <v>1.17709516826966</v>
      </c>
      <c r="BM169">
        <v>1.1947332137256901</v>
      </c>
      <c r="BN169">
        <v>1.21279501382461</v>
      </c>
      <c r="BO169">
        <v>1.2311752292310101</v>
      </c>
      <c r="BP169">
        <v>1.2497684257949799</v>
      </c>
      <c r="BQ169">
        <v>1.2685580498432401</v>
      </c>
      <c r="BR169">
        <v>1.28758930826815</v>
      </c>
      <c r="BS169">
        <v>1.30695361857517</v>
      </c>
      <c r="BT169">
        <v>1.3267105516420401</v>
      </c>
      <c r="BU169">
        <v>1.34685317901526</v>
      </c>
      <c r="BV169">
        <v>1.3673992555277801</v>
      </c>
      <c r="BW169">
        <v>1.3883860589594399</v>
      </c>
      <c r="BX169">
        <v>1.40984097581788</v>
      </c>
      <c r="BY169">
        <v>1.43177041230211</v>
      </c>
      <c r="BZ169">
        <v>1.4541361699933499</v>
      </c>
      <c r="CA169">
        <v>1.47688095643481</v>
      </c>
      <c r="CB169">
        <v>1.4999289844452599</v>
      </c>
      <c r="CC169">
        <v>1.52319258202316</v>
      </c>
      <c r="CD169">
        <v>1.5465352438328399</v>
      </c>
      <c r="CE169">
        <v>1.56983120817372</v>
      </c>
    </row>
    <row r="170" spans="1:83" x14ac:dyDescent="0.25">
      <c r="A170" t="s">
        <v>27</v>
      </c>
      <c r="B170" t="s">
        <v>17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5.6512963188809301E-2</v>
      </c>
      <c r="BA170">
        <v>5.4491535821849402E-2</v>
      </c>
      <c r="BB170">
        <v>5.2792270929916098E-2</v>
      </c>
      <c r="BC170">
        <v>5.1403910487361801E-2</v>
      </c>
      <c r="BD170">
        <v>5.0283014167282598E-2</v>
      </c>
      <c r="BE170">
        <v>4.9379276945870902E-2</v>
      </c>
      <c r="BF170">
        <v>4.8649244978136601E-2</v>
      </c>
      <c r="BG170">
        <v>4.8057135861079202E-2</v>
      </c>
      <c r="BH170">
        <v>4.7575254128411799E-2</v>
      </c>
      <c r="BI170">
        <v>4.71812209222277E-2</v>
      </c>
      <c r="BJ170">
        <v>4.6856970268481499E-2</v>
      </c>
      <c r="BK170">
        <v>4.6588523356209201E-2</v>
      </c>
      <c r="BL170">
        <v>4.6364719113919803E-2</v>
      </c>
      <c r="BM170">
        <v>4.6176872838302199E-2</v>
      </c>
      <c r="BN170">
        <v>4.60181736969172E-2</v>
      </c>
      <c r="BO170">
        <v>4.5882625797275797E-2</v>
      </c>
      <c r="BP170">
        <v>4.5764346254501202E-2</v>
      </c>
      <c r="BQ170">
        <v>4.5660689507141701E-2</v>
      </c>
      <c r="BR170">
        <v>4.5571359225499701E-2</v>
      </c>
      <c r="BS170">
        <v>4.5497912697522298E-2</v>
      </c>
      <c r="BT170">
        <v>4.5441155102378901E-2</v>
      </c>
      <c r="BU170">
        <v>4.5399991998853903E-2</v>
      </c>
      <c r="BV170">
        <v>4.5374379365221797E-2</v>
      </c>
      <c r="BW170">
        <v>4.5365200396178001E-2</v>
      </c>
      <c r="BX170">
        <v>4.5373367769122298E-2</v>
      </c>
      <c r="BY170">
        <v>4.5399453929095203E-2</v>
      </c>
      <c r="BZ170">
        <v>4.5442921088463303E-2</v>
      </c>
      <c r="CA170">
        <v>4.55028125399949E-2</v>
      </c>
      <c r="CB170">
        <v>4.5577730668339797E-2</v>
      </c>
      <c r="CC170">
        <v>4.5665923909812903E-2</v>
      </c>
      <c r="CD170">
        <v>4.5764150953590703E-2</v>
      </c>
      <c r="CE170">
        <v>4.58693812597743E-2</v>
      </c>
    </row>
    <row r="171" spans="1:83" x14ac:dyDescent="0.25">
      <c r="A171" t="s">
        <v>27</v>
      </c>
      <c r="B171" t="s">
        <v>18</v>
      </c>
      <c r="C171">
        <v>97459.36</v>
      </c>
      <c r="D171">
        <v>99854.88</v>
      </c>
      <c r="E171">
        <v>102318.88</v>
      </c>
      <c r="F171">
        <v>104864.96000000001</v>
      </c>
      <c r="G171">
        <v>107507.36</v>
      </c>
      <c r="H171">
        <v>110253.75999999999</v>
      </c>
      <c r="I171">
        <v>113110.72</v>
      </c>
      <c r="J171">
        <v>116081.92</v>
      </c>
      <c r="K171">
        <v>119174.24</v>
      </c>
      <c r="L171">
        <v>122407.2</v>
      </c>
      <c r="M171">
        <v>125805.75999999999</v>
      </c>
      <c r="N171">
        <v>129410.24000000001</v>
      </c>
      <c r="O171">
        <v>133184</v>
      </c>
      <c r="P171">
        <v>137120.16</v>
      </c>
      <c r="Q171">
        <v>141144.64000000001</v>
      </c>
      <c r="R171">
        <v>145039.51999999999</v>
      </c>
      <c r="S171">
        <v>149357.28</v>
      </c>
      <c r="T171">
        <v>153843.51999999999</v>
      </c>
      <c r="U171">
        <v>158506.23999999999</v>
      </c>
      <c r="V171">
        <v>163353.60000000001</v>
      </c>
      <c r="W171">
        <v>168383.52</v>
      </c>
      <c r="X171">
        <v>173584.32</v>
      </c>
      <c r="Y171">
        <v>178948.32</v>
      </c>
      <c r="Z171">
        <v>184475.84</v>
      </c>
      <c r="AA171">
        <v>190165.28</v>
      </c>
      <c r="AB171">
        <v>196003.68</v>
      </c>
      <c r="AC171">
        <v>201976</v>
      </c>
      <c r="AD171">
        <v>208070.56</v>
      </c>
      <c r="AE171">
        <v>214245.12</v>
      </c>
      <c r="AF171">
        <v>220435.52</v>
      </c>
      <c r="AG171">
        <v>226578.4</v>
      </c>
      <c r="AH171">
        <v>232663.36</v>
      </c>
      <c r="AI171">
        <v>238701.44</v>
      </c>
      <c r="AJ171">
        <v>244751.52</v>
      </c>
      <c r="AK171">
        <v>250880.48</v>
      </c>
      <c r="AL171">
        <v>257116</v>
      </c>
      <c r="AM171">
        <v>263476.47999999998</v>
      </c>
      <c r="AN171">
        <v>270006.56</v>
      </c>
      <c r="AO171">
        <v>276743.36</v>
      </c>
      <c r="AP171">
        <v>283694.56</v>
      </c>
      <c r="AQ171">
        <v>290865.44</v>
      </c>
      <c r="AR171">
        <v>298256.15999999997</v>
      </c>
      <c r="AS171">
        <v>305865.92</v>
      </c>
      <c r="AT171">
        <v>313689.12</v>
      </c>
      <c r="AU171">
        <v>321681.91999999998</v>
      </c>
      <c r="AV171">
        <v>329779.52</v>
      </c>
      <c r="AW171">
        <v>337924.32</v>
      </c>
      <c r="AX171">
        <v>346083.2</v>
      </c>
      <c r="AY171">
        <v>354260.96</v>
      </c>
      <c r="AZ171">
        <v>362525.76</v>
      </c>
      <c r="BA171">
        <v>371052</v>
      </c>
      <c r="BB171">
        <v>379352.8</v>
      </c>
      <c r="BC171">
        <v>387611.84</v>
      </c>
      <c r="BD171">
        <v>395804.96</v>
      </c>
      <c r="BE171">
        <v>403913.12</v>
      </c>
      <c r="BF171">
        <v>411923.20000000001</v>
      </c>
      <c r="BG171">
        <v>419836.8</v>
      </c>
      <c r="BH171">
        <v>427654.56</v>
      </c>
      <c r="BI171">
        <v>435387.52</v>
      </c>
      <c r="BJ171">
        <v>443053.44</v>
      </c>
      <c r="BK171">
        <v>450667.52000000002</v>
      </c>
      <c r="BL171">
        <v>458246.56</v>
      </c>
      <c r="BM171">
        <v>465805.28</v>
      </c>
      <c r="BN171">
        <v>473356.96</v>
      </c>
      <c r="BO171">
        <v>480921.92</v>
      </c>
      <c r="BP171">
        <v>488533.6</v>
      </c>
      <c r="BQ171">
        <v>496197.12</v>
      </c>
      <c r="BR171">
        <v>503894.24</v>
      </c>
      <c r="BS171">
        <v>511584.48</v>
      </c>
      <c r="BT171">
        <v>519236</v>
      </c>
      <c r="BU171">
        <v>526841.28</v>
      </c>
      <c r="BV171">
        <v>534378.88</v>
      </c>
      <c r="BW171">
        <v>541813.6</v>
      </c>
      <c r="BX171">
        <v>549107.36</v>
      </c>
      <c r="BY171">
        <v>556224.48</v>
      </c>
      <c r="BZ171">
        <v>563143.84</v>
      </c>
      <c r="CA171">
        <v>569850.88</v>
      </c>
      <c r="CB171">
        <v>576339.04</v>
      </c>
      <c r="CC171">
        <v>582609.76</v>
      </c>
      <c r="CD171">
        <v>588690.56000000006</v>
      </c>
      <c r="CE171">
        <v>594610.07999999996</v>
      </c>
    </row>
    <row r="172" spans="1:83" x14ac:dyDescent="0.25">
      <c r="A172" t="s">
        <v>28</v>
      </c>
      <c r="B172" t="s">
        <v>2</v>
      </c>
      <c r="C172">
        <v>1158.1141712021299</v>
      </c>
      <c r="D172">
        <v>1012.74232572483</v>
      </c>
      <c r="E172">
        <v>995.60587121103197</v>
      </c>
      <c r="F172">
        <v>1017.1811917454301</v>
      </c>
      <c r="G172">
        <v>1067.67514601417</v>
      </c>
      <c r="H172">
        <v>1137.05022144962</v>
      </c>
      <c r="I172">
        <v>1214.5053813198199</v>
      </c>
      <c r="J172">
        <v>1289.8701456306901</v>
      </c>
      <c r="K172">
        <v>1355.7284786487801</v>
      </c>
      <c r="L172">
        <v>1409.0277956694599</v>
      </c>
      <c r="M172">
        <v>1451.0652406531101</v>
      </c>
      <c r="N172">
        <v>1486.1690573272799</v>
      </c>
      <c r="O172">
        <v>1518.96364432971</v>
      </c>
      <c r="P172">
        <v>1553.2851039007001</v>
      </c>
      <c r="Q172">
        <v>1590.9632444435599</v>
      </c>
      <c r="R172">
        <v>1630.43894495729</v>
      </c>
      <c r="S172">
        <v>1675.3199812405401</v>
      </c>
      <c r="T172">
        <v>1725.9839248614601</v>
      </c>
      <c r="U172">
        <v>1781.54870760216</v>
      </c>
      <c r="V172">
        <v>1840.9067222404101</v>
      </c>
      <c r="W172">
        <v>1891.83760831154</v>
      </c>
      <c r="X172">
        <v>1935.70517674865</v>
      </c>
      <c r="Y172">
        <v>1975.29953387816</v>
      </c>
      <c r="Z172">
        <v>2013.4911033475801</v>
      </c>
      <c r="AA172">
        <v>2013.2641569913001</v>
      </c>
      <c r="AB172">
        <v>1983.4959165865</v>
      </c>
      <c r="AC172">
        <v>1930.4963487232901</v>
      </c>
      <c r="AD172">
        <v>1880.75341207826</v>
      </c>
      <c r="AE172">
        <v>1843.0614307232199</v>
      </c>
      <c r="AF172">
        <v>1817.62483685352</v>
      </c>
      <c r="AG172">
        <v>1799.9195619331499</v>
      </c>
      <c r="AH172">
        <v>1783.52004109474</v>
      </c>
      <c r="AI172">
        <v>1761.7809496583</v>
      </c>
      <c r="AJ172">
        <v>1729.0553487059101</v>
      </c>
      <c r="AK172">
        <v>1681.2750572425</v>
      </c>
      <c r="AL172">
        <v>1615.9034471915199</v>
      </c>
      <c r="AM172">
        <v>1531.80745463466</v>
      </c>
      <c r="AN172">
        <v>1424.7641291734999</v>
      </c>
      <c r="AO172">
        <v>1360.12958498751</v>
      </c>
      <c r="AP172">
        <v>1334.47370595136</v>
      </c>
      <c r="AQ172">
        <v>1337.63070925022</v>
      </c>
      <c r="AR172">
        <v>1361.5245234199299</v>
      </c>
      <c r="AS172">
        <v>1404.3189369398201</v>
      </c>
      <c r="AT172">
        <v>1459.34190322682</v>
      </c>
      <c r="AU172">
        <v>1517.17381217974</v>
      </c>
      <c r="AV172">
        <v>1579.6830640323301</v>
      </c>
      <c r="AW172">
        <v>1642.8615670976301</v>
      </c>
      <c r="AX172">
        <v>1704.74342192722</v>
      </c>
      <c r="AY172">
        <v>1768.69017836068</v>
      </c>
      <c r="AZ172">
        <v>1763.17112823958</v>
      </c>
      <c r="BA172">
        <v>1716.78712232205</v>
      </c>
      <c r="BB172">
        <v>1698.1636807739001</v>
      </c>
      <c r="BC172">
        <v>1697.87146682717</v>
      </c>
      <c r="BD172">
        <v>1710.49853287885</v>
      </c>
      <c r="BE172">
        <v>1732.22525659353</v>
      </c>
      <c r="BF172">
        <v>1760.2591041447299</v>
      </c>
      <c r="BG172">
        <v>1792.5408832294499</v>
      </c>
      <c r="BH172">
        <v>1827.5544693606601</v>
      </c>
      <c r="BI172">
        <v>1864.1955685981</v>
      </c>
      <c r="BJ172">
        <v>1901.68126200747</v>
      </c>
      <c r="BK172">
        <v>1939.4756208051899</v>
      </c>
      <c r="BL172">
        <v>1977.23037899167</v>
      </c>
      <c r="BM172">
        <v>2014.7383333980699</v>
      </c>
      <c r="BN172">
        <v>2051.8947677852402</v>
      </c>
      <c r="BO172">
        <v>2088.6719841092599</v>
      </c>
      <c r="BP172">
        <v>2125.1069270998</v>
      </c>
      <c r="BQ172">
        <v>2161.2719659702302</v>
      </c>
      <c r="BR172">
        <v>2197.2352073198699</v>
      </c>
      <c r="BS172">
        <v>2233.0333756150299</v>
      </c>
      <c r="BT172">
        <v>2268.6679770261899</v>
      </c>
      <c r="BU172">
        <v>2304.12661964892</v>
      </c>
      <c r="BV172">
        <v>2339.3865657587698</v>
      </c>
      <c r="BW172">
        <v>2374.4003839329498</v>
      </c>
      <c r="BX172">
        <v>2409.0924529057102</v>
      </c>
      <c r="BY172">
        <v>2443.3642640264902</v>
      </c>
      <c r="BZ172">
        <v>2477.1080208585499</v>
      </c>
      <c r="CA172">
        <v>2510.21916197064</v>
      </c>
      <c r="CB172">
        <v>2542.6035301328502</v>
      </c>
      <c r="CC172">
        <v>2574.1843876033299</v>
      </c>
      <c r="CD172">
        <v>2604.9185224124599</v>
      </c>
      <c r="CE172">
        <v>2634.8034770340601</v>
      </c>
    </row>
    <row r="173" spans="1:83" x14ac:dyDescent="0.25">
      <c r="A173" t="s">
        <v>28</v>
      </c>
      <c r="B173" t="s">
        <v>3</v>
      </c>
      <c r="C173" s="95">
        <v>0.14564713267290999</v>
      </c>
      <c r="D173" s="95">
        <v>0.118263292957939</v>
      </c>
      <c r="E173" s="95">
        <v>0.113266264970107</v>
      </c>
      <c r="F173" s="95">
        <v>0.11275056293350499</v>
      </c>
      <c r="G173" s="95">
        <v>0.11518283644473699</v>
      </c>
      <c r="H173" s="95">
        <v>0.119295471608296</v>
      </c>
      <c r="I173" s="95">
        <v>0.123889081038676</v>
      </c>
      <c r="J173" s="95">
        <v>0.12795608939268799</v>
      </c>
      <c r="K173" s="95">
        <v>0.130845723652394</v>
      </c>
      <c r="L173" s="95">
        <v>0.13234786225637099</v>
      </c>
      <c r="M173" s="95">
        <v>0.13264279094475501</v>
      </c>
      <c r="N173" s="95">
        <v>0.13213627628312999</v>
      </c>
      <c r="O173" s="95">
        <v>0.131299201737792</v>
      </c>
      <c r="P173" s="95">
        <v>0.13047065539583599</v>
      </c>
      <c r="Q173" s="95">
        <v>0.12986144055464699</v>
      </c>
      <c r="R173" s="95">
        <v>0.12952980263644501</v>
      </c>
      <c r="S173" s="95">
        <v>0.129256824061386</v>
      </c>
      <c r="T173" s="95">
        <v>0.12926861501025999</v>
      </c>
      <c r="U173" s="95">
        <v>0.129480467355817</v>
      </c>
      <c r="V173" s="95">
        <v>0.12979600575879999</v>
      </c>
      <c r="W173" s="95">
        <v>0.128994487468375</v>
      </c>
      <c r="X173" s="95">
        <v>0.12764423944169501</v>
      </c>
      <c r="Y173" s="95">
        <v>0.12597344263921401</v>
      </c>
      <c r="Z173" s="95">
        <v>0.124181594938804</v>
      </c>
      <c r="AA173" s="95">
        <v>0.118895853013543</v>
      </c>
      <c r="AB173" s="95">
        <v>0.11210831745234499</v>
      </c>
      <c r="AC173" s="95">
        <v>0.104006459796862</v>
      </c>
      <c r="AD173" s="95">
        <v>9.6870561509691602E-2</v>
      </c>
      <c r="AE173" s="95">
        <v>9.0670395186657607E-2</v>
      </c>
      <c r="AF173" s="95">
        <v>8.5359029195184996E-2</v>
      </c>
      <c r="AG173" s="95">
        <v>8.0679717363864104E-2</v>
      </c>
      <c r="AH173" s="95">
        <v>7.6305742748620994E-2</v>
      </c>
      <c r="AI173" s="95">
        <v>7.1943923931984899E-2</v>
      </c>
      <c r="AJ173" s="95">
        <v>6.7375229412102597E-2</v>
      </c>
      <c r="AK173" s="95">
        <v>6.2477997505249697E-2</v>
      </c>
      <c r="AL173" s="95">
        <v>5.7221968855836601E-2</v>
      </c>
      <c r="AM173" s="95">
        <v>5.1640187778545302E-2</v>
      </c>
      <c r="AN173" s="95">
        <v>4.5512143123830097E-2</v>
      </c>
      <c r="AO173" s="95">
        <v>4.2246545200892202E-2</v>
      </c>
      <c r="AP173" s="95">
        <v>4.0290898742543699E-2</v>
      </c>
      <c r="AQ173" s="95">
        <v>3.9243434365993098E-2</v>
      </c>
      <c r="AR173" s="95">
        <v>3.8805498203937E-2</v>
      </c>
      <c r="AS173" s="95">
        <v>3.9009655544112003E-2</v>
      </c>
      <c r="AT173" s="95">
        <v>3.9370492814295499E-2</v>
      </c>
      <c r="AU173" s="95">
        <v>3.9759550032283202E-2</v>
      </c>
      <c r="AV173" s="95">
        <v>4.03634746300192E-2</v>
      </c>
      <c r="AW173" s="95">
        <v>4.0809993244084602E-2</v>
      </c>
      <c r="AX173" s="95">
        <v>4.1335638571122303E-2</v>
      </c>
      <c r="AY173" s="95">
        <v>4.1882573539556302E-2</v>
      </c>
      <c r="AZ173" s="95">
        <v>3.9244811126677E-2</v>
      </c>
      <c r="BA173" s="95">
        <v>3.7421399816439903E-2</v>
      </c>
      <c r="BB173" s="95">
        <v>3.6226730442679697E-2</v>
      </c>
      <c r="BC173" s="95">
        <v>3.5455830763822499E-2</v>
      </c>
      <c r="BD173" s="95">
        <v>3.4980898299801902E-2</v>
      </c>
      <c r="BE173" s="95">
        <v>3.4711473090826998E-2</v>
      </c>
      <c r="BF173" s="95">
        <v>3.45829008226868E-2</v>
      </c>
      <c r="BG173" s="95">
        <v>3.4548091236769399E-2</v>
      </c>
      <c r="BH173" s="95">
        <v>3.4573613645016099E-2</v>
      </c>
      <c r="BI173" s="95">
        <v>3.46352026274327E-2</v>
      </c>
      <c r="BJ173" s="95">
        <v>3.4715554189617401E-2</v>
      </c>
      <c r="BK173" s="95">
        <v>3.48030776586538E-2</v>
      </c>
      <c r="BL173" s="95">
        <v>3.4890086974419997E-2</v>
      </c>
      <c r="BM173" s="95">
        <v>3.4971940045697703E-2</v>
      </c>
      <c r="BN173" s="95">
        <v>3.5046109019794401E-2</v>
      </c>
      <c r="BO173" s="95">
        <v>3.5111002611006699E-2</v>
      </c>
      <c r="BP173" s="95">
        <v>3.5165260129853999E-2</v>
      </c>
      <c r="BQ173" s="95">
        <v>3.5210074798718002E-2</v>
      </c>
      <c r="BR173" s="95">
        <v>3.5248112565220299E-2</v>
      </c>
      <c r="BS173" s="95">
        <v>3.5282911658004103E-2</v>
      </c>
      <c r="BT173" s="95">
        <v>3.5316750844959797E-2</v>
      </c>
      <c r="BU173" s="95">
        <v>3.5350010740822599E-2</v>
      </c>
      <c r="BV173" s="95">
        <v>3.5383757037831601E-2</v>
      </c>
      <c r="BW173" s="95">
        <v>3.5419520881566302E-2</v>
      </c>
      <c r="BX173" s="95">
        <v>3.5458552377435198E-2</v>
      </c>
      <c r="BY173" s="95">
        <v>3.5501584922551802E-2</v>
      </c>
      <c r="BZ173" s="95">
        <v>3.5548320306648999E-2</v>
      </c>
      <c r="CA173" s="95">
        <v>3.55981251243924E-2</v>
      </c>
      <c r="CB173" s="95">
        <v>3.5650067045637598E-2</v>
      </c>
      <c r="CC173" s="95">
        <v>3.5703018658519499E-2</v>
      </c>
      <c r="CD173" s="95">
        <v>3.5754824372336798E-2</v>
      </c>
      <c r="CE173" s="95">
        <v>3.5803851994119999E-2</v>
      </c>
    </row>
    <row r="174" spans="1:83" x14ac:dyDescent="0.25">
      <c r="A174" t="s">
        <v>28</v>
      </c>
      <c r="B174" t="s">
        <v>4</v>
      </c>
      <c r="C174">
        <v>3.6358780402058699E-2</v>
      </c>
      <c r="D174">
        <v>3.2250857720465702E-2</v>
      </c>
      <c r="E174">
        <v>3.08360062578046E-2</v>
      </c>
      <c r="F174">
        <v>3.0701743343052E-2</v>
      </c>
      <c r="G174">
        <v>3.1407307663055099E-2</v>
      </c>
      <c r="H174">
        <v>3.2593159809038798E-2</v>
      </c>
      <c r="I174">
        <v>3.3917750865349497E-2</v>
      </c>
      <c r="J174">
        <v>3.5091001378289799E-2</v>
      </c>
      <c r="K174">
        <v>3.5923499862386001E-2</v>
      </c>
      <c r="L174">
        <v>3.6353482827472701E-2</v>
      </c>
      <c r="M174">
        <v>3.6433586391412601E-2</v>
      </c>
      <c r="N174">
        <v>3.6282630377786299E-2</v>
      </c>
      <c r="O174">
        <v>3.6037585019071103E-2</v>
      </c>
      <c r="P174">
        <v>3.5796712712976103E-2</v>
      </c>
      <c r="Q174">
        <v>3.5620285403573801E-2</v>
      </c>
      <c r="R174">
        <v>3.5523715360442999E-2</v>
      </c>
      <c r="S174">
        <v>3.5446125195476498E-2</v>
      </c>
      <c r="T174">
        <v>3.5451067567320797E-2</v>
      </c>
      <c r="U174">
        <v>3.5513737069991502E-2</v>
      </c>
      <c r="V174">
        <v>3.5606153829505098E-2</v>
      </c>
      <c r="W174">
        <v>3.5503572344906899E-2</v>
      </c>
      <c r="X174">
        <v>3.5243185461103402E-2</v>
      </c>
      <c r="Y174">
        <v>3.4890355063885603E-2</v>
      </c>
      <c r="Z174">
        <v>3.45025948672711E-2</v>
      </c>
      <c r="AA174">
        <v>3.3490740164585198E-2</v>
      </c>
      <c r="AB174">
        <v>3.20325977784819E-2</v>
      </c>
      <c r="AC174">
        <v>3.0162965739713599E-2</v>
      </c>
      <c r="AD174">
        <v>2.8426525771950699E-2</v>
      </c>
      <c r="AE174">
        <v>2.6955924514354301E-2</v>
      </c>
      <c r="AF174">
        <v>2.57407445218036E-2</v>
      </c>
      <c r="AG174">
        <v>2.4705464404688099E-2</v>
      </c>
      <c r="AH174">
        <v>2.37506124504561E-2</v>
      </c>
      <c r="AI174">
        <v>2.2782595153815501E-2</v>
      </c>
      <c r="AJ174">
        <v>2.1726474129872799E-2</v>
      </c>
      <c r="AK174">
        <v>2.05348993141149E-2</v>
      </c>
      <c r="AL174">
        <v>1.91880945734666E-2</v>
      </c>
      <c r="AM174">
        <v>1.7686315944713801E-2</v>
      </c>
      <c r="AN174">
        <v>1.5936086525040801E-2</v>
      </c>
      <c r="AO174">
        <v>1.4781831398749201E-2</v>
      </c>
      <c r="AP174">
        <v>1.4093978681358499E-2</v>
      </c>
      <c r="AQ174">
        <v>1.3727939842610601E-2</v>
      </c>
      <c r="AR174">
        <v>1.35771527937613E-2</v>
      </c>
      <c r="AS174">
        <v>1.36549792569284E-2</v>
      </c>
      <c r="AT174">
        <v>1.37853618141768E-2</v>
      </c>
      <c r="AU174">
        <v>1.39249252523083E-2</v>
      </c>
      <c r="AV174">
        <v>1.4142113299307099E-2</v>
      </c>
      <c r="AW174">
        <v>1.43006913943535E-2</v>
      </c>
      <c r="AX174">
        <v>1.44890005996741E-2</v>
      </c>
      <c r="AY174">
        <v>1.46844638866579E-2</v>
      </c>
      <c r="AZ174">
        <v>1.37249671651431E-2</v>
      </c>
      <c r="BA174">
        <v>1.30813797436949E-2</v>
      </c>
      <c r="BB174">
        <v>1.26605584133903E-2</v>
      </c>
      <c r="BC174">
        <v>1.23894976777131E-2</v>
      </c>
      <c r="BD174">
        <v>1.2222851967389699E-2</v>
      </c>
      <c r="BE174">
        <v>1.2128614047129E-2</v>
      </c>
      <c r="BF174">
        <v>1.20839491839643E-2</v>
      </c>
      <c r="BG174">
        <v>1.20722469628679E-2</v>
      </c>
      <c r="BH174">
        <v>1.20817258495309E-2</v>
      </c>
      <c r="BI174">
        <v>1.21038401098819E-2</v>
      </c>
      <c r="BJ174">
        <v>1.2132499324964E-2</v>
      </c>
      <c r="BK174">
        <v>1.21636270756822E-2</v>
      </c>
      <c r="BL174">
        <v>1.2194522691804601E-2</v>
      </c>
      <c r="BM174">
        <v>1.2223557774092E-2</v>
      </c>
      <c r="BN174">
        <v>1.2249848370685301E-2</v>
      </c>
      <c r="BO174">
        <v>1.2272839718432099E-2</v>
      </c>
      <c r="BP174">
        <v>1.22920574026093E-2</v>
      </c>
      <c r="BQ174">
        <v>1.2307927283566E-2</v>
      </c>
      <c r="BR174">
        <v>1.2321393775758201E-2</v>
      </c>
      <c r="BS174">
        <v>1.2333707940424699E-2</v>
      </c>
      <c r="BT174">
        <v>1.2345675376406001E-2</v>
      </c>
      <c r="BU174">
        <v>1.2357431274292599E-2</v>
      </c>
      <c r="BV174">
        <v>1.23693523499035E-2</v>
      </c>
      <c r="BW174">
        <v>1.23819792326763E-2</v>
      </c>
      <c r="BX174">
        <v>1.23957530289174E-2</v>
      </c>
      <c r="BY174">
        <v>1.2410932293347599E-2</v>
      </c>
      <c r="BZ174">
        <v>1.24274114778992E-2</v>
      </c>
      <c r="CA174">
        <v>1.24449668882616E-2</v>
      </c>
      <c r="CB174">
        <v>1.2463269506046501E-2</v>
      </c>
      <c r="CC174">
        <v>1.24819216751913E-2</v>
      </c>
      <c r="CD174">
        <v>1.2500163097958801E-2</v>
      </c>
      <c r="CE174">
        <v>1.2517418535429E-2</v>
      </c>
    </row>
    <row r="175" spans="1:83" x14ac:dyDescent="0.25">
      <c r="A175" t="s">
        <v>28</v>
      </c>
      <c r="B175" t="s">
        <v>5</v>
      </c>
      <c r="C175">
        <v>0.293276615445768</v>
      </c>
      <c r="D175">
        <v>0.28205659749747197</v>
      </c>
      <c r="E175">
        <v>0.269400186342097</v>
      </c>
      <c r="F175">
        <v>0.25836598193551702</v>
      </c>
      <c r="G175">
        <v>0.250225593284158</v>
      </c>
      <c r="H175">
        <v>0.245373430592814</v>
      </c>
      <c r="I175">
        <v>0.243559969798266</v>
      </c>
      <c r="J175">
        <v>0.244087829661598</v>
      </c>
      <c r="K175">
        <v>0.24602247279022699</v>
      </c>
      <c r="L175">
        <v>0.24841637069201999</v>
      </c>
      <c r="M175">
        <v>0.25052546847181301</v>
      </c>
      <c r="N175">
        <v>0.25189374244839602</v>
      </c>
      <c r="O175">
        <v>0.25251475069233298</v>
      </c>
      <c r="P175">
        <v>0.25251653732059998</v>
      </c>
      <c r="Q175">
        <v>0.25222949737081002</v>
      </c>
      <c r="R175">
        <v>0.25217582035803698</v>
      </c>
      <c r="S175">
        <v>0.25151924664271502</v>
      </c>
      <c r="T175">
        <v>0.250900001074709</v>
      </c>
      <c r="U175">
        <v>0.25042077761259102</v>
      </c>
      <c r="V175">
        <v>0.25011845860389798</v>
      </c>
      <c r="W175">
        <v>0.24983426826164701</v>
      </c>
      <c r="X175">
        <v>0.24929503953448401</v>
      </c>
      <c r="Y175">
        <v>0.248378539623552</v>
      </c>
      <c r="Z175">
        <v>0.24707770378939101</v>
      </c>
      <c r="AA175">
        <v>0.24496561783899701</v>
      </c>
      <c r="AB175">
        <v>0.24136153068556801</v>
      </c>
      <c r="AC175">
        <v>0.23407775296149699</v>
      </c>
      <c r="AD175">
        <v>0.22389445284620299</v>
      </c>
      <c r="AE175">
        <v>0.21204130478983499</v>
      </c>
      <c r="AF175">
        <v>0.19956645923517299</v>
      </c>
      <c r="AG175">
        <v>0.18718169556567299</v>
      </c>
      <c r="AH175">
        <v>0.17522862794782301</v>
      </c>
      <c r="AI175">
        <v>0.163787875746953</v>
      </c>
      <c r="AJ175">
        <v>0.15275592990350201</v>
      </c>
      <c r="AK175">
        <v>0.14196367953341699</v>
      </c>
      <c r="AL175">
        <v>0.131263125535097</v>
      </c>
      <c r="AM175">
        <v>0.120540671005936</v>
      </c>
      <c r="AN175">
        <v>0.10878146261983999</v>
      </c>
      <c r="AO175">
        <v>9.7673342500684907E-2</v>
      </c>
      <c r="AP175">
        <v>8.8000440219516196E-2</v>
      </c>
      <c r="AQ175">
        <v>8.0026367423610606E-2</v>
      </c>
      <c r="AR175">
        <v>7.3710122576417805E-2</v>
      </c>
      <c r="AS175">
        <v>6.9441853237723797E-2</v>
      </c>
      <c r="AT175">
        <v>6.6253019115478401E-2</v>
      </c>
      <c r="AU175">
        <v>6.3877483895338996E-2</v>
      </c>
      <c r="AV175">
        <v>6.2601052263385901E-2</v>
      </c>
      <c r="AW175">
        <v>6.1614073920821001E-2</v>
      </c>
      <c r="AX175">
        <v>6.1255387135650298E-2</v>
      </c>
      <c r="AY175">
        <v>6.1329678949253001E-2</v>
      </c>
      <c r="AZ175">
        <v>5.5866870833535399E-2</v>
      </c>
      <c r="BA175">
        <v>5.1728298922902198E-2</v>
      </c>
      <c r="BB175">
        <v>4.8612060262210897E-2</v>
      </c>
      <c r="BC175">
        <v>4.63078616639249E-2</v>
      </c>
      <c r="BD175">
        <v>4.4654133011984003E-2</v>
      </c>
      <c r="BE175">
        <v>4.3506224684963402E-2</v>
      </c>
      <c r="BF175">
        <v>4.2742034539582502E-2</v>
      </c>
      <c r="BG175">
        <v>4.22617430965583E-2</v>
      </c>
      <c r="BH175">
        <v>4.1987206611668E-2</v>
      </c>
      <c r="BI175">
        <v>4.1857505260992398E-2</v>
      </c>
      <c r="BJ175">
        <v>4.1826043593988199E-2</v>
      </c>
      <c r="BK175">
        <v>4.1858417776274699E-2</v>
      </c>
      <c r="BL175">
        <v>4.19294101780383E-2</v>
      </c>
      <c r="BM175">
        <v>4.2021183302600601E-2</v>
      </c>
      <c r="BN175">
        <v>4.2121464451772901E-2</v>
      </c>
      <c r="BO175">
        <v>4.2221434311636198E-2</v>
      </c>
      <c r="BP175">
        <v>4.2314241434466798E-2</v>
      </c>
      <c r="BQ175">
        <v>4.2397742852897401E-2</v>
      </c>
      <c r="BR175">
        <v>4.24730903243528E-2</v>
      </c>
      <c r="BS175">
        <v>4.2543784662983003E-2</v>
      </c>
      <c r="BT175">
        <v>4.2612550021696297E-2</v>
      </c>
      <c r="BU175">
        <v>4.2679965132783403E-2</v>
      </c>
      <c r="BV175">
        <v>4.2747588388243801E-2</v>
      </c>
      <c r="BW175">
        <v>4.2817769074987598E-2</v>
      </c>
      <c r="BX175">
        <v>4.2892655836313603E-2</v>
      </c>
      <c r="BY175">
        <v>4.2973773711104599E-2</v>
      </c>
      <c r="BZ175">
        <v>4.3061199240015197E-2</v>
      </c>
      <c r="CA175">
        <v>4.31543608283999E-2</v>
      </c>
      <c r="CB175">
        <v>4.32520855684983E-2</v>
      </c>
      <c r="CC175">
        <v>4.3352744347323703E-2</v>
      </c>
      <c r="CD175">
        <v>4.3453102403714999E-2</v>
      </c>
      <c r="CE175">
        <v>4.3550349178026901E-2</v>
      </c>
    </row>
    <row r="176" spans="1:83" x14ac:dyDescent="0.25">
      <c r="A176" t="s">
        <v>28</v>
      </c>
      <c r="B176" t="s">
        <v>6</v>
      </c>
      <c r="C176">
        <v>2.4743798884009401E-2</v>
      </c>
      <c r="D176">
        <v>3.10925100685156E-2</v>
      </c>
      <c r="E176">
        <v>3.4503670405113901E-2</v>
      </c>
      <c r="F176">
        <v>3.6050853749351401E-2</v>
      </c>
      <c r="G176">
        <v>3.6526301396335698E-2</v>
      </c>
      <c r="H176">
        <v>3.6481474554622001E-2</v>
      </c>
      <c r="I176">
        <v>3.6272473324286902E-2</v>
      </c>
      <c r="J176">
        <v>3.6101674457095598E-2</v>
      </c>
      <c r="K176">
        <v>3.6053238907387798E-2</v>
      </c>
      <c r="L176">
        <v>3.6127173510799998E-2</v>
      </c>
      <c r="M176">
        <v>3.62773809124338E-2</v>
      </c>
      <c r="N176">
        <v>3.64397971074015E-2</v>
      </c>
      <c r="O176">
        <v>3.6580208220696499E-2</v>
      </c>
      <c r="P176">
        <v>3.6673299762766599E-2</v>
      </c>
      <c r="Q176">
        <v>3.67297880559454E-2</v>
      </c>
      <c r="R176">
        <v>3.6807609638048598E-2</v>
      </c>
      <c r="S176">
        <v>3.6773840233051101E-2</v>
      </c>
      <c r="T176">
        <v>3.6710332345369301E-2</v>
      </c>
      <c r="U176">
        <v>3.6632927316428997E-2</v>
      </c>
      <c r="V176">
        <v>3.6555323198359399E-2</v>
      </c>
      <c r="W176">
        <v>3.6486047259762101E-2</v>
      </c>
      <c r="X176">
        <v>3.6418048420162698E-2</v>
      </c>
      <c r="Y176">
        <v>3.6335642948782297E-2</v>
      </c>
      <c r="Z176">
        <v>3.6224263685046103E-2</v>
      </c>
      <c r="AA176">
        <v>3.6067713205641901E-2</v>
      </c>
      <c r="AB176">
        <v>3.5820713693788898E-2</v>
      </c>
      <c r="AC176">
        <v>3.5375857036285797E-2</v>
      </c>
      <c r="AD176">
        <v>3.4630201905147602E-2</v>
      </c>
      <c r="AE176">
        <v>3.3579413531769797E-2</v>
      </c>
      <c r="AF176">
        <v>3.2282811920207898E-2</v>
      </c>
      <c r="AG176">
        <v>3.0822326154488301E-2</v>
      </c>
      <c r="AH176">
        <v>2.92699686754356E-2</v>
      </c>
      <c r="AI176">
        <v>2.76799605111815E-2</v>
      </c>
      <c r="AJ176">
        <v>2.60819800773806E-2</v>
      </c>
      <c r="AK176">
        <v>2.4488407432853999E-2</v>
      </c>
      <c r="AL176">
        <v>2.2903205314617599E-2</v>
      </c>
      <c r="AM176">
        <v>2.1323180496461602E-2</v>
      </c>
      <c r="AN176">
        <v>1.97127213442767E-2</v>
      </c>
      <c r="AO176">
        <v>1.80694727570072E-2</v>
      </c>
      <c r="AP176">
        <v>1.64646860693386E-2</v>
      </c>
      <c r="AQ176">
        <v>1.49700951646461E-2</v>
      </c>
      <c r="AR176">
        <v>1.36364267158447E-2</v>
      </c>
      <c r="AS176">
        <v>1.2505906635586801E-2</v>
      </c>
      <c r="AT176">
        <v>1.15869643958822E-2</v>
      </c>
      <c r="AU176">
        <v>1.0854647777422099E-2</v>
      </c>
      <c r="AV176">
        <v>1.0294613841581099E-2</v>
      </c>
      <c r="AW176">
        <v>9.8811220536312895E-3</v>
      </c>
      <c r="AX176">
        <v>9.5866202824205094E-3</v>
      </c>
      <c r="AY176">
        <v>9.3954940911944295E-3</v>
      </c>
      <c r="AZ176">
        <v>9.1182383849969795E-3</v>
      </c>
      <c r="BA176">
        <v>8.6895696408646698E-3</v>
      </c>
      <c r="BB176">
        <v>8.2324153726230608E-3</v>
      </c>
      <c r="BC176">
        <v>7.8008316693468803E-3</v>
      </c>
      <c r="BD176">
        <v>7.4239680156156897E-3</v>
      </c>
      <c r="BE176">
        <v>7.1123876246136598E-3</v>
      </c>
      <c r="BF176">
        <v>6.8658246843495002E-3</v>
      </c>
      <c r="BG176">
        <v>6.6781621779531796E-3</v>
      </c>
      <c r="BH176">
        <v>6.54091021553005E-3</v>
      </c>
      <c r="BI176">
        <v>6.4449113700119102E-3</v>
      </c>
      <c r="BJ176">
        <v>6.3814461903452403E-3</v>
      </c>
      <c r="BK176">
        <v>6.3428673096969602E-3</v>
      </c>
      <c r="BL176">
        <v>6.3227091818124697E-3</v>
      </c>
      <c r="BM176">
        <v>6.3157318297478197E-3</v>
      </c>
      <c r="BN176">
        <v>6.3178065220286898E-3</v>
      </c>
      <c r="BO176">
        <v>6.3256581526329103E-3</v>
      </c>
      <c r="BP176">
        <v>6.3366400733825597E-3</v>
      </c>
      <c r="BQ176">
        <v>6.3491301016300799E-3</v>
      </c>
      <c r="BR176">
        <v>6.3623048927763598E-3</v>
      </c>
      <c r="BS176">
        <v>6.3759776540141602E-3</v>
      </c>
      <c r="BT176">
        <v>6.3900862072846596E-3</v>
      </c>
      <c r="BU176">
        <v>6.4044203131781701E-3</v>
      </c>
      <c r="BV176">
        <v>6.4190371804569903E-3</v>
      </c>
      <c r="BW176">
        <v>6.4342046473738002E-3</v>
      </c>
      <c r="BX176">
        <v>6.4502306180312897E-3</v>
      </c>
      <c r="BY176">
        <v>6.4673768424538397E-3</v>
      </c>
      <c r="BZ176">
        <v>6.48570801192131E-3</v>
      </c>
      <c r="CA176">
        <v>6.5051891500637303E-3</v>
      </c>
      <c r="CB176">
        <v>6.52567769136348E-3</v>
      </c>
      <c r="CC176">
        <v>6.5469365601954002E-3</v>
      </c>
      <c r="CD176">
        <v>6.5684484992658103E-3</v>
      </c>
      <c r="CE176">
        <v>6.5897187546454404E-3</v>
      </c>
    </row>
    <row r="177" spans="1:83" x14ac:dyDescent="0.25">
      <c r="A177" t="s">
        <v>28</v>
      </c>
      <c r="B177" t="s">
        <v>7</v>
      </c>
      <c r="C177">
        <v>4.5620806847119499E-2</v>
      </c>
      <c r="D177">
        <v>2.6856171216274399E-2</v>
      </c>
      <c r="E177">
        <v>2.3361302708744199E-2</v>
      </c>
      <c r="F177">
        <v>2.2144059892004901E-2</v>
      </c>
      <c r="G177">
        <v>2.1499253426804799E-2</v>
      </c>
      <c r="H177">
        <v>2.11923951058283E-2</v>
      </c>
      <c r="I177">
        <v>2.11464053536796E-2</v>
      </c>
      <c r="J177">
        <v>2.1279871790503099E-2</v>
      </c>
      <c r="K177">
        <v>2.1502614807163398E-2</v>
      </c>
      <c r="L177">
        <v>2.1732508265168801E-2</v>
      </c>
      <c r="M177">
        <v>2.19122637770496E-2</v>
      </c>
      <c r="N177">
        <v>2.2013301331260299E-2</v>
      </c>
      <c r="O177">
        <v>2.20454804520855E-2</v>
      </c>
      <c r="P177">
        <v>2.2027033715336802E-2</v>
      </c>
      <c r="Q177">
        <v>2.1989753393219499E-2</v>
      </c>
      <c r="R177">
        <v>2.19775742009773E-2</v>
      </c>
      <c r="S177">
        <v>2.1918110129496599E-2</v>
      </c>
      <c r="T177">
        <v>2.1867728700496799E-2</v>
      </c>
      <c r="U177">
        <v>2.1833246824838799E-2</v>
      </c>
      <c r="V177">
        <v>2.1815564947373401E-2</v>
      </c>
      <c r="W177">
        <v>2.17922437303672E-2</v>
      </c>
      <c r="X177">
        <v>2.17369911633255E-2</v>
      </c>
      <c r="Y177">
        <v>2.1643789797206901E-2</v>
      </c>
      <c r="Z177">
        <v>2.15164642915864E-2</v>
      </c>
      <c r="AA177">
        <v>2.1299505443721198E-2</v>
      </c>
      <c r="AB177">
        <v>2.0930459960194901E-2</v>
      </c>
      <c r="AC177">
        <v>2.1299410794766199E-2</v>
      </c>
      <c r="AD177">
        <v>2.1493302923243598E-2</v>
      </c>
      <c r="AE177">
        <v>2.14719851030334E-2</v>
      </c>
      <c r="AF177">
        <v>2.12947362785454E-2</v>
      </c>
      <c r="AG177">
        <v>2.1016149018792899E-2</v>
      </c>
      <c r="AH177">
        <v>2.0665755947545401E-2</v>
      </c>
      <c r="AI177">
        <v>2.0251668257934102E-2</v>
      </c>
      <c r="AJ177">
        <v>1.9763367046604599E-2</v>
      </c>
      <c r="AK177">
        <v>1.9181985404196099E-2</v>
      </c>
      <c r="AL177">
        <v>1.8489719608864998E-2</v>
      </c>
      <c r="AM177">
        <v>1.7671485167822298E-2</v>
      </c>
      <c r="AN177">
        <v>1.71116366088171E-2</v>
      </c>
      <c r="AO177">
        <v>1.6015269254029199E-2</v>
      </c>
      <c r="AP177">
        <v>1.4977457820000199E-2</v>
      </c>
      <c r="AQ177">
        <v>1.41206631992002E-2</v>
      </c>
      <c r="AR177">
        <v>1.34696092910595E-2</v>
      </c>
      <c r="AS177">
        <v>1.27709788067583E-2</v>
      </c>
      <c r="AT177">
        <v>1.25493372003741E-2</v>
      </c>
      <c r="AU177">
        <v>1.24880703420568E-2</v>
      </c>
      <c r="AV177">
        <v>1.22993200446122E-2</v>
      </c>
      <c r="AW177">
        <v>1.24374816370611E-2</v>
      </c>
      <c r="AX177">
        <v>1.24136204494486E-2</v>
      </c>
      <c r="AY177">
        <v>1.24377408178507E-2</v>
      </c>
      <c r="AZ177">
        <v>1.47829128911992E-2</v>
      </c>
      <c r="BA177">
        <v>1.4048277559978201E-2</v>
      </c>
      <c r="BB177">
        <v>1.32385181989556E-2</v>
      </c>
      <c r="BC177">
        <v>1.2618250491247899E-2</v>
      </c>
      <c r="BD177">
        <v>1.2174529496303699E-2</v>
      </c>
      <c r="BE177">
        <v>1.1869412466436999E-2</v>
      </c>
      <c r="BF177">
        <v>1.16688749014036E-2</v>
      </c>
      <c r="BG177">
        <v>1.1545201820456499E-2</v>
      </c>
      <c r="BH177">
        <v>1.1476867761824499E-2</v>
      </c>
      <c r="BI177">
        <v>1.14471823947215E-2</v>
      </c>
      <c r="BJ177">
        <v>1.14434350054693E-2</v>
      </c>
      <c r="BK177">
        <v>1.14562915444951E-2</v>
      </c>
      <c r="BL177">
        <v>1.14789461366618E-2</v>
      </c>
      <c r="BM177">
        <v>1.1506620894299E-2</v>
      </c>
      <c r="BN177">
        <v>1.15360605236662E-2</v>
      </c>
      <c r="BO177">
        <v>1.15649376356983E-2</v>
      </c>
      <c r="BP177">
        <v>1.1591438239798701E-2</v>
      </c>
      <c r="BQ177">
        <v>1.1615071734452601E-2</v>
      </c>
      <c r="BR177">
        <v>1.1636265566095001E-2</v>
      </c>
      <c r="BS177">
        <v>1.1656092844512401E-2</v>
      </c>
      <c r="BT177">
        <v>1.16753701857891E-2</v>
      </c>
      <c r="BU177">
        <v>1.16942713992992E-2</v>
      </c>
      <c r="BV177">
        <v>1.17132472688024E-2</v>
      </c>
      <c r="BW177">
        <v>1.17329742488464E-2</v>
      </c>
      <c r="BX177">
        <v>1.17540655291233E-2</v>
      </c>
      <c r="BY177">
        <v>1.1776949566968601E-2</v>
      </c>
      <c r="BZ177">
        <v>1.18016338199332E-2</v>
      </c>
      <c r="CA177">
        <v>1.1827941096837999E-2</v>
      </c>
      <c r="CB177">
        <v>1.18555251245968E-2</v>
      </c>
      <c r="CC177">
        <v>1.1883912854575599E-2</v>
      </c>
      <c r="CD177">
        <v>1.19121709766401E-2</v>
      </c>
      <c r="CE177">
        <v>1.19394967630773E-2</v>
      </c>
    </row>
    <row r="178" spans="1:83" x14ac:dyDescent="0.25">
      <c r="A178" t="s">
        <v>28</v>
      </c>
      <c r="B178" t="s">
        <v>8</v>
      </c>
      <c r="C178">
        <v>0.82936910486362203</v>
      </c>
      <c r="D178">
        <v>0.80879182617612</v>
      </c>
      <c r="E178">
        <v>0.78978817106824795</v>
      </c>
      <c r="F178">
        <v>0.77283604991019805</v>
      </c>
      <c r="G178">
        <v>0.75830946614873995</v>
      </c>
      <c r="H178">
        <v>0.74642579337329795</v>
      </c>
      <c r="I178">
        <v>0.73714880326773902</v>
      </c>
      <c r="J178">
        <v>0.73018895447407195</v>
      </c>
      <c r="K178">
        <v>0.725034407180425</v>
      </c>
      <c r="L178">
        <v>0.72103392405118005</v>
      </c>
      <c r="M178">
        <v>0.71758431804420497</v>
      </c>
      <c r="N178">
        <v>0.71417521211357404</v>
      </c>
      <c r="O178">
        <v>0.71086712550814501</v>
      </c>
      <c r="P178">
        <v>0.70765824713585201</v>
      </c>
      <c r="Q178">
        <v>0.70491094825876599</v>
      </c>
      <c r="R178">
        <v>0.703537385933102</v>
      </c>
      <c r="S178">
        <v>0.70100824999602496</v>
      </c>
      <c r="T178">
        <v>0.69869782411913695</v>
      </c>
      <c r="U178">
        <v>0.69663768096672096</v>
      </c>
      <c r="V178">
        <v>0.69483153210377602</v>
      </c>
      <c r="W178">
        <v>0.69313138751330405</v>
      </c>
      <c r="X178">
        <v>0.69138478878482201</v>
      </c>
      <c r="Y178">
        <v>0.68951331358767598</v>
      </c>
      <c r="Z178">
        <v>0.687479554783059</v>
      </c>
      <c r="AA178">
        <v>0.684777414743726</v>
      </c>
      <c r="AB178">
        <v>0.68092198006724702</v>
      </c>
      <c r="AC178">
        <v>0.67567647981393197</v>
      </c>
      <c r="AD178">
        <v>0.66913760560602598</v>
      </c>
      <c r="AE178">
        <v>0.66176031417185799</v>
      </c>
      <c r="AF178">
        <v>0.65402383887184801</v>
      </c>
      <c r="AG178">
        <v>0.64628605242688297</v>
      </c>
      <c r="AH178">
        <v>0.63862617820146705</v>
      </c>
      <c r="AI178">
        <v>0.63096683677083598</v>
      </c>
      <c r="AJ178">
        <v>0.62304647478703601</v>
      </c>
      <c r="AK178">
        <v>0.61456697205690902</v>
      </c>
      <c r="AL178">
        <v>0.60532609460370002</v>
      </c>
      <c r="AM178">
        <v>0.59514947572638499</v>
      </c>
      <c r="AN178">
        <v>0.58378131825176505</v>
      </c>
      <c r="AO178">
        <v>0.57162154620053696</v>
      </c>
      <c r="AP178">
        <v>0.55936423663317503</v>
      </c>
      <c r="AQ178">
        <v>0.54744774770466698</v>
      </c>
      <c r="AR178">
        <v>0.53616444165758304</v>
      </c>
      <c r="AS178">
        <v>0.52573197228247803</v>
      </c>
      <c r="AT178">
        <v>0.51630024345575798</v>
      </c>
      <c r="AU178">
        <v>0.50791121274747597</v>
      </c>
      <c r="AV178">
        <v>0.50062098676130695</v>
      </c>
      <c r="AW178">
        <v>0.49444613884755001</v>
      </c>
      <c r="AX178">
        <v>0.48929253239191201</v>
      </c>
      <c r="AY178">
        <v>0.485079706277182</v>
      </c>
      <c r="AZ178">
        <v>0.48101604867259501</v>
      </c>
      <c r="BA178">
        <v>0.47610061270406401</v>
      </c>
      <c r="BB178">
        <v>0.47133445409904301</v>
      </c>
      <c r="BC178">
        <v>0.46671526687463999</v>
      </c>
      <c r="BD178">
        <v>0.462418788397636</v>
      </c>
      <c r="BE178">
        <v>0.45854800071778601</v>
      </c>
      <c r="BF178">
        <v>0.45515396101873601</v>
      </c>
      <c r="BG178">
        <v>0.45224190155313598</v>
      </c>
      <c r="BH178">
        <v>0.44979953468981598</v>
      </c>
      <c r="BI178">
        <v>0.447792398521622</v>
      </c>
      <c r="BJ178">
        <v>0.44617380861855499</v>
      </c>
      <c r="BK178">
        <v>0.44489793220045099</v>
      </c>
      <c r="BL178">
        <v>0.44391776320676402</v>
      </c>
      <c r="BM178">
        <v>0.44319019442457303</v>
      </c>
      <c r="BN178">
        <v>0.44267611695335801</v>
      </c>
      <c r="BO178">
        <v>0.44233324661882101</v>
      </c>
      <c r="BP178">
        <v>0.44211181064518301</v>
      </c>
      <c r="BQ178">
        <v>0.44199162719794</v>
      </c>
      <c r="BR178">
        <v>0.44197482911382202</v>
      </c>
      <c r="BS178">
        <v>0.44208242449306501</v>
      </c>
      <c r="BT178">
        <v>0.44232660400548901</v>
      </c>
      <c r="BU178">
        <v>0.44269875482198701</v>
      </c>
      <c r="BV178">
        <v>0.44320221359115097</v>
      </c>
      <c r="BW178">
        <v>0.44385088621236701</v>
      </c>
      <c r="BX178">
        <v>0.444659620466752</v>
      </c>
      <c r="BY178">
        <v>0.44563997724774601</v>
      </c>
      <c r="BZ178">
        <v>0.44679120892568402</v>
      </c>
      <c r="CA178">
        <v>0.44810745974119398</v>
      </c>
      <c r="CB178">
        <v>0.449577186759401</v>
      </c>
      <c r="CC178">
        <v>0.45118369615416698</v>
      </c>
      <c r="CD178">
        <v>0.45289217435385698</v>
      </c>
      <c r="CE178">
        <v>0.45466951845926301</v>
      </c>
    </row>
    <row r="179" spans="1:83" x14ac:dyDescent="0.25">
      <c r="A179" t="s">
        <v>28</v>
      </c>
      <c r="B179" t="s">
        <v>9</v>
      </c>
      <c r="C179">
        <v>0.40000000157895499</v>
      </c>
      <c r="D179">
        <v>0.37225613650272799</v>
      </c>
      <c r="E179">
        <v>0.35810116571375999</v>
      </c>
      <c r="F179">
        <v>0.34726263891992598</v>
      </c>
      <c r="G179">
        <v>0.33965845577035397</v>
      </c>
      <c r="H179">
        <v>0.33564046006230402</v>
      </c>
      <c r="I179">
        <v>0.334896599341582</v>
      </c>
      <c r="J179">
        <v>0.336560377287486</v>
      </c>
      <c r="K179">
        <v>0.33950182636716397</v>
      </c>
      <c r="L179">
        <v>0.34262953529546197</v>
      </c>
      <c r="M179">
        <v>0.34514869955270899</v>
      </c>
      <c r="N179">
        <v>0.346629471264845</v>
      </c>
      <c r="O179">
        <v>0.34717802438418599</v>
      </c>
      <c r="P179">
        <v>0.34701358351167999</v>
      </c>
      <c r="Q179">
        <v>0.34656932422354902</v>
      </c>
      <c r="R179">
        <v>0.34648471955750598</v>
      </c>
      <c r="S179">
        <v>0.34565732220073903</v>
      </c>
      <c r="T179">
        <v>0.34492912968789502</v>
      </c>
      <c r="U179">
        <v>0.34440068882385</v>
      </c>
      <c r="V179">
        <v>0.34409550057913602</v>
      </c>
      <c r="W179">
        <v>0.34361613159668303</v>
      </c>
      <c r="X179">
        <v>0.34269326457907601</v>
      </c>
      <c r="Y179">
        <v>0.34124832743342698</v>
      </c>
      <c r="Z179">
        <v>0.339321026633294</v>
      </c>
      <c r="AA179">
        <v>0.33582357665294599</v>
      </c>
      <c r="AB179">
        <v>0.330145302118034</v>
      </c>
      <c r="AC179">
        <v>0.320915986532262</v>
      </c>
      <c r="AD179">
        <v>0.30844448344654501</v>
      </c>
      <c r="AE179">
        <v>0.294048627938993</v>
      </c>
      <c r="AF179">
        <v>0.27888475195572898</v>
      </c>
      <c r="AG179">
        <v>0.263725635143643</v>
      </c>
      <c r="AH179">
        <v>0.24891496502126001</v>
      </c>
      <c r="AI179">
        <v>0.234502099669884</v>
      </c>
      <c r="AJ179">
        <v>0.22032775115736</v>
      </c>
      <c r="AK179">
        <v>0.20616897168458201</v>
      </c>
      <c r="AL179">
        <v>0.191844145032046</v>
      </c>
      <c r="AM179">
        <v>0.177221652614934</v>
      </c>
      <c r="AN179">
        <v>0.161541907097975</v>
      </c>
      <c r="AO179">
        <v>0.14653991591047</v>
      </c>
      <c r="AP179">
        <v>0.133536562790213</v>
      </c>
      <c r="AQ179">
        <v>0.122845065630068</v>
      </c>
      <c r="AR179">
        <v>0.114393311377083</v>
      </c>
      <c r="AS179">
        <v>0.108373717936997</v>
      </c>
      <c r="AT179">
        <v>0.104174682525912</v>
      </c>
      <c r="AU179">
        <v>0.101145127267126</v>
      </c>
      <c r="AV179">
        <v>9.9337099448886301E-2</v>
      </c>
      <c r="AW179">
        <v>9.8233369005867002E-2</v>
      </c>
      <c r="AX179">
        <v>9.7744628467193506E-2</v>
      </c>
      <c r="AY179">
        <v>9.7847377744955999E-2</v>
      </c>
      <c r="AZ179">
        <v>9.3492989274874594E-2</v>
      </c>
      <c r="BA179">
        <v>8.7547525867439996E-2</v>
      </c>
      <c r="BB179">
        <v>8.2743552247179802E-2</v>
      </c>
      <c r="BC179">
        <v>7.9116441502232807E-2</v>
      </c>
      <c r="BD179">
        <v>7.6475482491293101E-2</v>
      </c>
      <c r="BE179">
        <v>7.4616638823142997E-2</v>
      </c>
      <c r="BF179">
        <v>7.3360683309299901E-2</v>
      </c>
      <c r="BG179">
        <v>7.2557354057835893E-2</v>
      </c>
      <c r="BH179">
        <v>7.2086710438553497E-2</v>
      </c>
      <c r="BI179">
        <v>7.1853439135607697E-2</v>
      </c>
      <c r="BJ179">
        <v>7.1783424114766806E-2</v>
      </c>
      <c r="BK179">
        <v>7.1821203706149001E-2</v>
      </c>
      <c r="BL179">
        <v>7.1925588188317194E-2</v>
      </c>
      <c r="BM179">
        <v>7.2067093800739404E-2</v>
      </c>
      <c r="BN179">
        <v>7.2225179868153105E-2</v>
      </c>
      <c r="BO179">
        <v>7.2384869818399505E-2</v>
      </c>
      <c r="BP179">
        <v>7.2534377150257304E-2</v>
      </c>
      <c r="BQ179">
        <v>7.2669871972545999E-2</v>
      </c>
      <c r="BR179">
        <v>7.2793054558982301E-2</v>
      </c>
      <c r="BS179">
        <v>7.2909563101934305E-2</v>
      </c>
      <c r="BT179">
        <v>7.3023681791176104E-2</v>
      </c>
      <c r="BU179">
        <v>7.3136088119553397E-2</v>
      </c>
      <c r="BV179">
        <v>7.3249225187406702E-2</v>
      </c>
      <c r="BW179">
        <v>7.3366927203884102E-2</v>
      </c>
      <c r="BX179">
        <v>7.3492705012385598E-2</v>
      </c>
      <c r="BY179">
        <v>7.3629032413874598E-2</v>
      </c>
      <c r="BZ179">
        <v>7.3775952549769E-2</v>
      </c>
      <c r="CA179">
        <v>7.3932457963563195E-2</v>
      </c>
      <c r="CB179">
        <v>7.4096557890505094E-2</v>
      </c>
      <c r="CC179">
        <v>7.4265515437286003E-2</v>
      </c>
      <c r="CD179">
        <v>7.4433884977579606E-2</v>
      </c>
      <c r="CE179">
        <v>7.4596983231178596E-2</v>
      </c>
    </row>
    <row r="180" spans="1:83" x14ac:dyDescent="0.25">
      <c r="A180" t="s">
        <v>28</v>
      </c>
      <c r="B180" t="s">
        <v>10</v>
      </c>
      <c r="C180">
        <v>2010.0993000000001</v>
      </c>
      <c r="D180">
        <v>2016.9904785787601</v>
      </c>
      <c r="E180">
        <v>2066.7613514616701</v>
      </c>
      <c r="F180">
        <v>2118.1901761490499</v>
      </c>
      <c r="G180">
        <v>2171.5645895036801</v>
      </c>
      <c r="H180">
        <v>2227.03972151894</v>
      </c>
      <c r="I180">
        <v>2284.7480790642198</v>
      </c>
      <c r="J180">
        <v>2344.7639952613399</v>
      </c>
      <c r="K180">
        <v>2407.2264407293901</v>
      </c>
      <c r="L180">
        <v>2472.5297042016</v>
      </c>
      <c r="M180">
        <v>2541.1779581565202</v>
      </c>
      <c r="N180">
        <v>2613.9856350595201</v>
      </c>
      <c r="O180">
        <v>2690.2126355670698</v>
      </c>
      <c r="P180">
        <v>2769.71998906008</v>
      </c>
      <c r="Q180">
        <v>2851.01133747721</v>
      </c>
      <c r="R180">
        <v>2929.6848672556998</v>
      </c>
      <c r="S180">
        <v>3016.9002422958301</v>
      </c>
      <c r="T180">
        <v>3107.5187815662098</v>
      </c>
      <c r="U180">
        <v>3201.7020788099699</v>
      </c>
      <c r="V180">
        <v>3299.61495964507</v>
      </c>
      <c r="W180">
        <v>3401.2154096983099</v>
      </c>
      <c r="X180">
        <v>3506.2675021047398</v>
      </c>
      <c r="Y180">
        <v>3614.6161068709398</v>
      </c>
      <c r="Z180">
        <v>3726.2676877466401</v>
      </c>
      <c r="AA180">
        <v>3841.1899259832198</v>
      </c>
      <c r="AB180">
        <v>3959.1210397168102</v>
      </c>
      <c r="AC180">
        <v>4351.3228395586902</v>
      </c>
      <c r="AD180">
        <v>4762.3288043976499</v>
      </c>
      <c r="AE180">
        <v>5191.6036313307704</v>
      </c>
      <c r="AF180">
        <v>5637.8241634992401</v>
      </c>
      <c r="AG180">
        <v>6099.3438582824801</v>
      </c>
      <c r="AH180">
        <v>6575.67250354321</v>
      </c>
      <c r="AI180">
        <v>7066.8988375072104</v>
      </c>
      <c r="AJ180">
        <v>7574.6515528018999</v>
      </c>
      <c r="AK180">
        <v>8101.1339225495603</v>
      </c>
      <c r="AL180">
        <v>8647.5898581393994</v>
      </c>
      <c r="AM180">
        <v>9215.0871639997204</v>
      </c>
      <c r="AN180">
        <v>10167.9440554219</v>
      </c>
      <c r="AO180">
        <v>10792.8039289229</v>
      </c>
      <c r="AP180">
        <v>11444.310258470599</v>
      </c>
      <c r="AQ180">
        <v>12123.5402411696</v>
      </c>
      <c r="AR180">
        <v>12831.3787841098</v>
      </c>
      <c r="AS180">
        <v>13158.7608338759</v>
      </c>
      <c r="AT180">
        <v>13915.717555090599</v>
      </c>
      <c r="AU180">
        <v>14701.3109881128</v>
      </c>
      <c r="AV180">
        <v>15071.382566451301</v>
      </c>
      <c r="AW180">
        <v>15896.308236375</v>
      </c>
      <c r="AX180">
        <v>16280.1103591212</v>
      </c>
      <c r="AY180">
        <v>16664.800616523</v>
      </c>
      <c r="AZ180">
        <v>17053.5853252175</v>
      </c>
      <c r="BA180">
        <v>17454.668440920199</v>
      </c>
      <c r="BB180">
        <v>17845.146626711899</v>
      </c>
      <c r="BC180">
        <v>18233.6603790708</v>
      </c>
      <c r="BD180">
        <v>18619.073186700702</v>
      </c>
      <c r="BE180">
        <v>19000.489388381098</v>
      </c>
      <c r="BF180">
        <v>19377.291805792302</v>
      </c>
      <c r="BG180">
        <v>19749.555704582901</v>
      </c>
      <c r="BH180">
        <v>20117.311191012599</v>
      </c>
      <c r="BI180">
        <v>20481.077598057698</v>
      </c>
      <c r="BJ180">
        <v>20841.690374419501</v>
      </c>
      <c r="BK180">
        <v>21199.8645437614</v>
      </c>
      <c r="BL180">
        <v>21556.390395395301</v>
      </c>
      <c r="BM180">
        <v>21911.960373289901</v>
      </c>
      <c r="BN180">
        <v>22267.199182330001</v>
      </c>
      <c r="BO180">
        <v>22623.062696254801</v>
      </c>
      <c r="BP180">
        <v>22981.123967123502</v>
      </c>
      <c r="BQ180">
        <v>23341.6238450122</v>
      </c>
      <c r="BR180">
        <v>23703.704301524998</v>
      </c>
      <c r="BS180">
        <v>24065.461115748101</v>
      </c>
      <c r="BT180">
        <v>24425.396501271</v>
      </c>
      <c r="BU180">
        <v>24783.156709544699</v>
      </c>
      <c r="BV180">
        <v>25137.733180875599</v>
      </c>
      <c r="BW180">
        <v>25487.470070990999</v>
      </c>
      <c r="BX180">
        <v>25830.5760574501</v>
      </c>
      <c r="BY180">
        <v>26165.372716285601</v>
      </c>
      <c r="BZ180">
        <v>26490.866540933901</v>
      </c>
      <c r="CA180">
        <v>26806.372613991</v>
      </c>
      <c r="CB180">
        <v>27111.582346297098</v>
      </c>
      <c r="CC180">
        <v>27406.563476936</v>
      </c>
      <c r="CD180">
        <v>27692.610575066599</v>
      </c>
      <c r="CE180">
        <v>27971.070895801698</v>
      </c>
    </row>
    <row r="181" spans="1:83" x14ac:dyDescent="0.25">
      <c r="A181" t="s">
        <v>28</v>
      </c>
      <c r="B181" t="s">
        <v>11</v>
      </c>
      <c r="C181">
        <v>804.03972317385706</v>
      </c>
      <c r="D181">
        <v>764.71717751155097</v>
      </c>
      <c r="E181">
        <v>744.92461859183095</v>
      </c>
      <c r="F181">
        <v>737.44409864157501</v>
      </c>
      <c r="G181">
        <v>735.974706164488</v>
      </c>
      <c r="H181">
        <v>741.80141751813596</v>
      </c>
      <c r="I181">
        <v>755.58105921423498</v>
      </c>
      <c r="J181">
        <v>776.52132047445696</v>
      </c>
      <c r="K181">
        <v>802.73653470985698</v>
      </c>
      <c r="L181">
        <v>831.90405748838305</v>
      </c>
      <c r="M181">
        <v>861.93747085142604</v>
      </c>
      <c r="N181">
        <v>891.45316114688603</v>
      </c>
      <c r="O181">
        <v>919.90417916777596</v>
      </c>
      <c r="P181">
        <v>947.39152443552405</v>
      </c>
      <c r="Q181">
        <v>974.39249105495901</v>
      </c>
      <c r="R181">
        <v>1001.36156632442</v>
      </c>
      <c r="S181">
        <v>1028.65833045215</v>
      </c>
      <c r="T181">
        <v>1056.9966200962399</v>
      </c>
      <c r="U181">
        <v>1086.88572790635</v>
      </c>
      <c r="V181">
        <v>1118.61689335804</v>
      </c>
      <c r="W181">
        <v>1151.7644890030101</v>
      </c>
      <c r="X181">
        <v>1184.92646693909</v>
      </c>
      <c r="Y181">
        <v>1217.33892606773</v>
      </c>
      <c r="Z181">
        <v>1248.74807598142</v>
      </c>
      <c r="AA181">
        <v>1277.4415579072099</v>
      </c>
      <c r="AB181">
        <v>1299.0005642307401</v>
      </c>
      <c r="AC181">
        <v>1396.5654185593201</v>
      </c>
      <c r="AD181">
        <v>1477.4220076537899</v>
      </c>
      <c r="AE181">
        <v>1541.82006915901</v>
      </c>
      <c r="AF181">
        <v>1592.46278211246</v>
      </c>
      <c r="AG181">
        <v>1632.2392182533499</v>
      </c>
      <c r="AH181">
        <v>1663.24143683894</v>
      </c>
      <c r="AI181">
        <v>1686.3557509259499</v>
      </c>
      <c r="AJ181">
        <v>1701.2303330530899</v>
      </c>
      <c r="AK181">
        <v>1706.5265838499599</v>
      </c>
      <c r="AL181">
        <v>1700.29468881405</v>
      </c>
      <c r="AM181">
        <v>1680.35029556574</v>
      </c>
      <c r="AN181">
        <v>1702.7256442253499</v>
      </c>
      <c r="AO181">
        <v>1641.47689538088</v>
      </c>
      <c r="AP181">
        <v>1581.4288528885299</v>
      </c>
      <c r="AQ181">
        <v>1533.0549675448699</v>
      </c>
      <c r="AR181">
        <v>1501.1849125318899</v>
      </c>
      <c r="AS181">
        <v>1444.8813440528099</v>
      </c>
      <c r="AT181">
        <v>1458.7106208625</v>
      </c>
      <c r="AU181">
        <v>1489.09648638201</v>
      </c>
      <c r="AV181">
        <v>1490.41986673005</v>
      </c>
      <c r="AW181">
        <v>1550.5264753029201</v>
      </c>
      <c r="AX181">
        <v>1575.1888471518801</v>
      </c>
      <c r="AY181">
        <v>1609.8017559928401</v>
      </c>
      <c r="AZ181">
        <v>1620.80609915843</v>
      </c>
      <c r="BA181">
        <v>1561.16147597346</v>
      </c>
      <c r="BB181">
        <v>1501.28510371423</v>
      </c>
      <c r="BC181">
        <v>1458.46137531524</v>
      </c>
      <c r="BD181">
        <v>1432.20665978999</v>
      </c>
      <c r="BE181">
        <v>1419.8976803794501</v>
      </c>
      <c r="BF181">
        <v>1418.81895743423</v>
      </c>
      <c r="BG181">
        <v>1426.52889885782</v>
      </c>
      <c r="BH181">
        <v>1440.9452553584699</v>
      </c>
      <c r="BI181">
        <v>1460.348994407</v>
      </c>
      <c r="BJ181">
        <v>1483.35814666941</v>
      </c>
      <c r="BK181">
        <v>1508.8888076574301</v>
      </c>
      <c r="BL181">
        <v>1536.11096869122</v>
      </c>
      <c r="BM181">
        <v>1564.4056748837399</v>
      </c>
      <c r="BN181">
        <v>1593.3251561198999</v>
      </c>
      <c r="BO181">
        <v>1622.5578958518499</v>
      </c>
      <c r="BP181">
        <v>1651.9010795003501</v>
      </c>
      <c r="BQ181">
        <v>1681.2382392470699</v>
      </c>
      <c r="BR181">
        <v>1710.5122270065001</v>
      </c>
      <c r="BS181">
        <v>1739.6988545486499</v>
      </c>
      <c r="BT181">
        <v>1768.78487423875</v>
      </c>
      <c r="BU181">
        <v>1797.7578137897101</v>
      </c>
      <c r="BV181">
        <v>1826.60461450763</v>
      </c>
      <c r="BW181">
        <v>1855.3064815949999</v>
      </c>
      <c r="BX181">
        <v>1883.8328674193101</v>
      </c>
      <c r="BY181">
        <v>1912.1384309524601</v>
      </c>
      <c r="BZ181">
        <v>1940.16370209771</v>
      </c>
      <c r="CA181">
        <v>1967.84008468242</v>
      </c>
      <c r="CB181">
        <v>1995.09514266253</v>
      </c>
      <c r="CC181">
        <v>2021.8580602659499</v>
      </c>
      <c r="CD181">
        <v>2048.0659030311399</v>
      </c>
      <c r="CE181">
        <v>2073.67273954239</v>
      </c>
    </row>
    <row r="182" spans="1:83" x14ac:dyDescent="0.25">
      <c r="A182" t="s">
        <v>28</v>
      </c>
      <c r="B182" t="s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</row>
    <row r="183" spans="1:83" x14ac:dyDescent="0.25">
      <c r="A183" t="s">
        <v>28</v>
      </c>
      <c r="B183" t="s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</row>
    <row r="184" spans="1:83" x14ac:dyDescent="0.25">
      <c r="A184" t="s">
        <v>28</v>
      </c>
      <c r="B184" t="s">
        <v>14</v>
      </c>
      <c r="C184">
        <v>190.02037349108301</v>
      </c>
      <c r="D184">
        <v>175.47868605034901</v>
      </c>
      <c r="E184">
        <v>166.53431316100301</v>
      </c>
      <c r="F184">
        <v>166.648440874013</v>
      </c>
      <c r="G184">
        <v>172.54390184420899</v>
      </c>
      <c r="H184">
        <v>182.46577817916801</v>
      </c>
      <c r="I184">
        <v>194.664198600454</v>
      </c>
      <c r="J184">
        <v>207.38160964884699</v>
      </c>
      <c r="K184">
        <v>219.13836614868799</v>
      </c>
      <c r="L184">
        <v>229.05024362359899</v>
      </c>
      <c r="M184">
        <v>236.96640424205501</v>
      </c>
      <c r="N184">
        <v>243.35427004830501</v>
      </c>
      <c r="O184">
        <v>248.96914828170199</v>
      </c>
      <c r="P184">
        <v>254.51367187228701</v>
      </c>
      <c r="Q184">
        <v>260.46881801235099</v>
      </c>
      <c r="R184">
        <v>266.87333107721003</v>
      </c>
      <c r="S184">
        <v>273.82119084428399</v>
      </c>
      <c r="T184">
        <v>281.73045942154403</v>
      </c>
      <c r="U184">
        <v>290.52484913467799</v>
      </c>
      <c r="V184">
        <v>300.04328259099998</v>
      </c>
      <c r="W184">
        <v>309.25571288469598</v>
      </c>
      <c r="X184">
        <v>317.12624547651802</v>
      </c>
      <c r="Y184">
        <v>324.04316263017603</v>
      </c>
      <c r="Z184">
        <v>330.48358590362</v>
      </c>
      <c r="AA184">
        <v>333.88455739886399</v>
      </c>
      <c r="AB184">
        <v>331.46135843258003</v>
      </c>
      <c r="AC184">
        <v>323.94027673781</v>
      </c>
      <c r="AD184">
        <v>314.10279523494199</v>
      </c>
      <c r="AE184">
        <v>305.68520526322101</v>
      </c>
      <c r="AF184">
        <v>299.35322707635402</v>
      </c>
      <c r="AG184">
        <v>294.72372205003501</v>
      </c>
      <c r="AH184">
        <v>290.88300642000098</v>
      </c>
      <c r="AI184">
        <v>286.75617870108499</v>
      </c>
      <c r="AJ184">
        <v>281.34513392951902</v>
      </c>
      <c r="AK184">
        <v>273.87755302566399</v>
      </c>
      <c r="AL184">
        <v>263.84506482713101</v>
      </c>
      <c r="AM184">
        <v>250.98093228337001</v>
      </c>
      <c r="AN184">
        <v>234.42449301911699</v>
      </c>
      <c r="AO184">
        <v>219.26518700828399</v>
      </c>
      <c r="AP184">
        <v>211.386823366935</v>
      </c>
      <c r="AQ184">
        <v>208.899296362326</v>
      </c>
      <c r="AR184">
        <v>210.29600155641401</v>
      </c>
      <c r="AS184">
        <v>215.16556721485799</v>
      </c>
      <c r="AT184">
        <v>222.40977893544701</v>
      </c>
      <c r="AU184">
        <v>230.38065253848399</v>
      </c>
      <c r="AV184">
        <v>239.313811805981</v>
      </c>
      <c r="AW184">
        <v>248.59543499860001</v>
      </c>
      <c r="AX184">
        <v>257.81195005281501</v>
      </c>
      <c r="AY184">
        <v>267.520256291848</v>
      </c>
      <c r="AZ184">
        <v>266.08158165253099</v>
      </c>
      <c r="BA184">
        <v>257.19352190635101</v>
      </c>
      <c r="BB184">
        <v>252.73212878781001</v>
      </c>
      <c r="BC184">
        <v>251.42796173210499</v>
      </c>
      <c r="BD184">
        <v>252.38028716568701</v>
      </c>
      <c r="BE184">
        <v>254.93649806144799</v>
      </c>
      <c r="BF184">
        <v>258.61865540836902</v>
      </c>
      <c r="BG184">
        <v>263.073752081907</v>
      </c>
      <c r="BH184">
        <v>268.04105521438697</v>
      </c>
      <c r="BI184">
        <v>273.32892244091897</v>
      </c>
      <c r="BJ184">
        <v>278.799257258946</v>
      </c>
      <c r="BK184">
        <v>284.35552129081401</v>
      </c>
      <c r="BL184">
        <v>289.932840817081</v>
      </c>
      <c r="BM184">
        <v>295.49045109669203</v>
      </c>
      <c r="BN184">
        <v>301.00538192914797</v>
      </c>
      <c r="BO184">
        <v>306.46777016763502</v>
      </c>
      <c r="BP184">
        <v>311.87823255412599</v>
      </c>
      <c r="BQ184">
        <v>317.24510666137797</v>
      </c>
      <c r="BR184">
        <v>322.578490643468</v>
      </c>
      <c r="BS184">
        <v>327.88570079754601</v>
      </c>
      <c r="BT184">
        <v>333.168863191919</v>
      </c>
      <c r="BU184">
        <v>338.42674992210601</v>
      </c>
      <c r="BV184">
        <v>343.65692805034399</v>
      </c>
      <c r="BW184">
        <v>348.85405982360101</v>
      </c>
      <c r="BX184">
        <v>354.00875984450897</v>
      </c>
      <c r="BY184">
        <v>359.10793404432201</v>
      </c>
      <c r="BZ184">
        <v>364.13614500404401</v>
      </c>
      <c r="CA184">
        <v>369.07777847172002</v>
      </c>
      <c r="CB184">
        <v>373.91822563097799</v>
      </c>
      <c r="CC184">
        <v>378.64498782515801</v>
      </c>
      <c r="CD184">
        <v>383.249260213409</v>
      </c>
      <c r="CE184">
        <v>387.72814591642901</v>
      </c>
    </row>
    <row r="185" spans="1:83" x14ac:dyDescent="0.25">
      <c r="A185" t="s">
        <v>28</v>
      </c>
      <c r="B185" t="s">
        <v>15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220.23468030231399</v>
      </c>
      <c r="BA185">
        <v>212.91469296118501</v>
      </c>
      <c r="BB185">
        <v>209.248703162873</v>
      </c>
      <c r="BC185">
        <v>208.188898578654</v>
      </c>
      <c r="BD185">
        <v>208.99168845991301</v>
      </c>
      <c r="BE185">
        <v>211.11826662200599</v>
      </c>
      <c r="BF185">
        <v>214.17399203559901</v>
      </c>
      <c r="BG185">
        <v>217.86738025218699</v>
      </c>
      <c r="BH185">
        <v>221.98314835695001</v>
      </c>
      <c r="BI185">
        <v>226.36308956203999</v>
      </c>
      <c r="BJ185">
        <v>230.89323087675299</v>
      </c>
      <c r="BK185">
        <v>235.493922168306</v>
      </c>
      <c r="BL185">
        <v>240.11166541741801</v>
      </c>
      <c r="BM185">
        <v>244.71286907324799</v>
      </c>
      <c r="BN185">
        <v>249.27862964574999</v>
      </c>
      <c r="BO185">
        <v>253.80087447187401</v>
      </c>
      <c r="BP185">
        <v>258.280197446687</v>
      </c>
      <c r="BQ185">
        <v>262.72353297131502</v>
      </c>
      <c r="BR185">
        <v>267.13923038562001</v>
      </c>
      <c r="BS185">
        <v>271.53330589786799</v>
      </c>
      <c r="BT185">
        <v>275.90749018558603</v>
      </c>
      <c r="BU185">
        <v>280.26076443027102</v>
      </c>
      <c r="BV185">
        <v>284.59109513852599</v>
      </c>
      <c r="BW185">
        <v>288.89402555578499</v>
      </c>
      <c r="BX185">
        <v>293.16174430676699</v>
      </c>
      <c r="BY185">
        <v>297.38337663382299</v>
      </c>
      <c r="BZ185">
        <v>301.54612935212901</v>
      </c>
      <c r="CA185">
        <v>305.63707590948002</v>
      </c>
      <c r="CB185">
        <v>309.64413273008199</v>
      </c>
      <c r="CC185">
        <v>313.55697630245197</v>
      </c>
      <c r="CD185">
        <v>317.36836965506097</v>
      </c>
      <c r="CE185">
        <v>321.07595485195799</v>
      </c>
    </row>
    <row r="186" spans="1:83" x14ac:dyDescent="0.25">
      <c r="A186" t="s">
        <v>28</v>
      </c>
      <c r="B186" t="s">
        <v>16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81.465141217473999</v>
      </c>
      <c r="BA186">
        <v>75.437426958855198</v>
      </c>
      <c r="BB186">
        <v>73.871205239495097</v>
      </c>
      <c r="BC186">
        <v>73.676523722972206</v>
      </c>
      <c r="BD186">
        <v>74.2409760574823</v>
      </c>
      <c r="BE186">
        <v>75.295599625161699</v>
      </c>
      <c r="BF186">
        <v>76.671323679235201</v>
      </c>
      <c r="BG186">
        <v>78.251064701587396</v>
      </c>
      <c r="BH186">
        <v>79.952791154816197</v>
      </c>
      <c r="BI186">
        <v>81.718538421976703</v>
      </c>
      <c r="BJ186">
        <v>83.5083125464852</v>
      </c>
      <c r="BK186">
        <v>85.295986854815396</v>
      </c>
      <c r="BL186">
        <v>87.065401537918405</v>
      </c>
      <c r="BM186">
        <v>88.807904961988498</v>
      </c>
      <c r="BN186">
        <v>90.520124179084107</v>
      </c>
      <c r="BO186">
        <v>92.201973743940599</v>
      </c>
      <c r="BP186">
        <v>93.855641791047006</v>
      </c>
      <c r="BQ186">
        <v>95.486960100585705</v>
      </c>
      <c r="BR186">
        <v>97.102682047015904</v>
      </c>
      <c r="BS186">
        <v>98.708737187683397</v>
      </c>
      <c r="BT186">
        <v>100.30783378516099</v>
      </c>
      <c r="BU186">
        <v>101.899780648613</v>
      </c>
      <c r="BV186">
        <v>103.484669829437</v>
      </c>
      <c r="BW186">
        <v>105.062048394332</v>
      </c>
      <c r="BX186">
        <v>106.629874244338</v>
      </c>
      <c r="BY186">
        <v>108.18447633247401</v>
      </c>
      <c r="BZ186">
        <v>109.720559763156</v>
      </c>
      <c r="CA186">
        <v>111.232619734327</v>
      </c>
      <c r="CB186">
        <v>112.71531145029</v>
      </c>
      <c r="CC186">
        <v>114.16387552654101</v>
      </c>
      <c r="CD186">
        <v>115.573799320809</v>
      </c>
      <c r="CE186">
        <v>116.94310257868599</v>
      </c>
    </row>
    <row r="187" spans="1:83" x14ac:dyDescent="0.25">
      <c r="A187" t="s">
        <v>28</v>
      </c>
      <c r="B187" t="s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0.369901511903791</v>
      </c>
      <c r="BA187">
        <v>0.35430822509091903</v>
      </c>
      <c r="BB187">
        <v>0.35303064785063898</v>
      </c>
      <c r="BC187">
        <v>0.35389266299008298</v>
      </c>
      <c r="BD187">
        <v>0.355234108134031</v>
      </c>
      <c r="BE187">
        <v>0.35665127811973701</v>
      </c>
      <c r="BF187">
        <v>0.35798615392335398</v>
      </c>
      <c r="BG187">
        <v>0.35916833722886798</v>
      </c>
      <c r="BH187">
        <v>0.360175048180918</v>
      </c>
      <c r="BI187">
        <v>0.36100646346576698</v>
      </c>
      <c r="BJ187">
        <v>0.361675014158647</v>
      </c>
      <c r="BK187">
        <v>0.36220037472497801</v>
      </c>
      <c r="BL187">
        <v>0.36260379680662702</v>
      </c>
      <c r="BM187">
        <v>0.36290655778877901</v>
      </c>
      <c r="BN187">
        <v>0.36312829666836099</v>
      </c>
      <c r="BO187">
        <v>0.36328469685457399</v>
      </c>
      <c r="BP187">
        <v>0.36338690584445799</v>
      </c>
      <c r="BQ187">
        <v>0.363450350338473</v>
      </c>
      <c r="BR187">
        <v>0.36349091036477998</v>
      </c>
      <c r="BS187">
        <v>0.363523498015418</v>
      </c>
      <c r="BT187">
        <v>0.363556037270645</v>
      </c>
      <c r="BU187">
        <v>0.36358917687161901</v>
      </c>
      <c r="BV187">
        <v>0.363625818225497</v>
      </c>
      <c r="BW187">
        <v>0.36366985503493598</v>
      </c>
      <c r="BX187">
        <v>0.36372369968149698</v>
      </c>
      <c r="BY187">
        <v>0.36378790757253598</v>
      </c>
      <c r="BZ187">
        <v>0.36385995071099297</v>
      </c>
      <c r="CA187">
        <v>0.36393693207322197</v>
      </c>
      <c r="CB187">
        <v>0.36401565389435098</v>
      </c>
      <c r="CC187">
        <v>0.36409292139754601</v>
      </c>
      <c r="CD187">
        <v>0.36416294240797698</v>
      </c>
      <c r="CE187">
        <v>0.36422254862593501</v>
      </c>
    </row>
    <row r="188" spans="1:83" x14ac:dyDescent="0.25">
      <c r="A188" t="s">
        <v>28</v>
      </c>
      <c r="B188" t="s">
        <v>18</v>
      </c>
      <c r="C188">
        <v>13400.662</v>
      </c>
      <c r="D188">
        <v>13730.046</v>
      </c>
      <c r="E188">
        <v>14068.846</v>
      </c>
      <c r="F188">
        <v>14418.932000000001</v>
      </c>
      <c r="G188">
        <v>14782.262000000001</v>
      </c>
      <c r="H188">
        <v>15159.892</v>
      </c>
      <c r="I188">
        <v>15552.724</v>
      </c>
      <c r="J188">
        <v>15961.263999999999</v>
      </c>
      <c r="K188">
        <v>16386.457999999999</v>
      </c>
      <c r="L188">
        <v>16830.990000000002</v>
      </c>
      <c r="M188">
        <v>17298.292000000001</v>
      </c>
      <c r="N188">
        <v>17793.907999999999</v>
      </c>
      <c r="O188">
        <v>18312.8</v>
      </c>
      <c r="P188">
        <v>18854.022000000001</v>
      </c>
      <c r="Q188">
        <v>19407.387999999999</v>
      </c>
      <c r="R188">
        <v>19942.934000000001</v>
      </c>
      <c r="S188">
        <v>20536.626</v>
      </c>
      <c r="T188">
        <v>21153.484</v>
      </c>
      <c r="U188">
        <v>21794.608</v>
      </c>
      <c r="V188">
        <v>22461.119999999999</v>
      </c>
      <c r="W188">
        <v>23152.734</v>
      </c>
      <c r="X188">
        <v>23867.844000000001</v>
      </c>
      <c r="Y188">
        <v>24605.394</v>
      </c>
      <c r="Z188">
        <v>25365.428</v>
      </c>
      <c r="AA188">
        <v>26147.725999999999</v>
      </c>
      <c r="AB188">
        <v>26950.506000000001</v>
      </c>
      <c r="AC188">
        <v>27771.7</v>
      </c>
      <c r="AD188">
        <v>28609.702000000001</v>
      </c>
      <c r="AE188">
        <v>29458.704000000002</v>
      </c>
      <c r="AF188">
        <v>30309.883999999998</v>
      </c>
      <c r="AG188">
        <v>31154.53</v>
      </c>
      <c r="AH188">
        <v>31991.212</v>
      </c>
      <c r="AI188">
        <v>32821.447999999997</v>
      </c>
      <c r="AJ188">
        <v>33653.334000000003</v>
      </c>
      <c r="AK188">
        <v>34496.065999999999</v>
      </c>
      <c r="AL188">
        <v>35353.449999999997</v>
      </c>
      <c r="AM188">
        <v>36228.016000000003</v>
      </c>
      <c r="AN188">
        <v>37125.902000000002</v>
      </c>
      <c r="AO188">
        <v>38052.212</v>
      </c>
      <c r="AP188">
        <v>39008.002</v>
      </c>
      <c r="AQ188">
        <v>39993.998</v>
      </c>
      <c r="AR188">
        <v>41010.222000000002</v>
      </c>
      <c r="AS188">
        <v>42056.563999999998</v>
      </c>
      <c r="AT188">
        <v>43132.254000000001</v>
      </c>
      <c r="AU188">
        <v>44231.264000000003</v>
      </c>
      <c r="AV188">
        <v>45344.684000000001</v>
      </c>
      <c r="AW188">
        <v>46464.593999999997</v>
      </c>
      <c r="AX188">
        <v>47586.44</v>
      </c>
      <c r="AY188">
        <v>48710.881999999998</v>
      </c>
      <c r="AZ188">
        <v>49847.292000000001</v>
      </c>
      <c r="BA188">
        <v>51019.65</v>
      </c>
      <c r="BB188">
        <v>52161.01</v>
      </c>
      <c r="BC188">
        <v>53296.627999999997</v>
      </c>
      <c r="BD188">
        <v>54423.182000000001</v>
      </c>
      <c r="BE188">
        <v>55538.053999999996</v>
      </c>
      <c r="BF188">
        <v>56639.44</v>
      </c>
      <c r="BG188">
        <v>57727.56</v>
      </c>
      <c r="BH188">
        <v>58802.502</v>
      </c>
      <c r="BI188">
        <v>59865.784</v>
      </c>
      <c r="BJ188">
        <v>60919.847999999998</v>
      </c>
      <c r="BK188">
        <v>61966.784</v>
      </c>
      <c r="BL188">
        <v>63008.902000000002</v>
      </c>
      <c r="BM188">
        <v>64048.226000000002</v>
      </c>
      <c r="BN188">
        <v>65086.582000000002</v>
      </c>
      <c r="BO188">
        <v>66126.763999999996</v>
      </c>
      <c r="BP188">
        <v>67173.37</v>
      </c>
      <c r="BQ188">
        <v>68227.104000000007</v>
      </c>
      <c r="BR188">
        <v>69285.457999999999</v>
      </c>
      <c r="BS188">
        <v>70342.865999999995</v>
      </c>
      <c r="BT188">
        <v>71394.95</v>
      </c>
      <c r="BU188">
        <v>72440.676000000007</v>
      </c>
      <c r="BV188">
        <v>73477.096000000005</v>
      </c>
      <c r="BW188">
        <v>74499.37</v>
      </c>
      <c r="BX188">
        <v>75502.262000000002</v>
      </c>
      <c r="BY188">
        <v>76480.865999999995</v>
      </c>
      <c r="BZ188">
        <v>77432.278000000006</v>
      </c>
      <c r="CA188">
        <v>78354.495999999999</v>
      </c>
      <c r="CB188">
        <v>79246.618000000002</v>
      </c>
      <c r="CC188">
        <v>80108.842000000004</v>
      </c>
      <c r="CD188">
        <v>80944.952000000005</v>
      </c>
      <c r="CE188">
        <v>81758.885999999999</v>
      </c>
    </row>
    <row r="189" spans="1:83" x14ac:dyDescent="0.25">
      <c r="A189" t="s">
        <v>29</v>
      </c>
      <c r="B189" t="s">
        <v>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</row>
    <row r="190" spans="1:83" x14ac:dyDescent="0.25">
      <c r="A190" t="s">
        <v>29</v>
      </c>
      <c r="B190" t="s">
        <v>3</v>
      </c>
      <c r="C190" s="95">
        <v>0</v>
      </c>
      <c r="D190" s="95">
        <v>0</v>
      </c>
      <c r="E190" s="95">
        <v>0</v>
      </c>
      <c r="F190" s="95">
        <v>0</v>
      </c>
      <c r="G190" s="95">
        <v>0</v>
      </c>
      <c r="H190" s="95">
        <v>0</v>
      </c>
      <c r="I190" s="95">
        <v>0</v>
      </c>
      <c r="J190" s="95">
        <v>0</v>
      </c>
      <c r="K190" s="95">
        <v>0</v>
      </c>
      <c r="L190" s="95">
        <v>0</v>
      </c>
      <c r="M190" s="95">
        <v>0</v>
      </c>
      <c r="N190" s="95">
        <v>0</v>
      </c>
      <c r="O190" s="95">
        <v>0</v>
      </c>
      <c r="P190" s="95">
        <v>0</v>
      </c>
      <c r="Q190" s="95">
        <v>0</v>
      </c>
      <c r="R190" s="95">
        <v>0</v>
      </c>
      <c r="S190" s="95">
        <v>0</v>
      </c>
      <c r="T190" s="95">
        <v>0</v>
      </c>
      <c r="U190" s="95">
        <v>0</v>
      </c>
      <c r="V190" s="95">
        <v>0</v>
      </c>
      <c r="W190" s="95">
        <v>0</v>
      </c>
      <c r="X190" s="95">
        <v>0</v>
      </c>
      <c r="Y190" s="95">
        <v>0</v>
      </c>
      <c r="Z190" s="95">
        <v>0</v>
      </c>
      <c r="AA190" s="95">
        <v>0</v>
      </c>
      <c r="AB190" s="95">
        <v>0</v>
      </c>
      <c r="AC190" s="95">
        <v>0</v>
      </c>
      <c r="AD190" s="95">
        <v>0</v>
      </c>
      <c r="AE190" s="95">
        <v>0</v>
      </c>
      <c r="AF190" s="95">
        <v>0</v>
      </c>
      <c r="AG190" s="95">
        <v>0</v>
      </c>
      <c r="AH190" s="95">
        <v>0</v>
      </c>
      <c r="AI190" s="95">
        <v>0</v>
      </c>
      <c r="AJ190" s="95">
        <v>0</v>
      </c>
      <c r="AK190" s="95">
        <v>0</v>
      </c>
      <c r="AL190" s="95">
        <v>0</v>
      </c>
      <c r="AM190" s="95">
        <v>0</v>
      </c>
      <c r="AN190" s="95">
        <v>0</v>
      </c>
      <c r="AO190" s="95">
        <v>0</v>
      </c>
      <c r="AP190" s="95">
        <v>0</v>
      </c>
      <c r="AQ190" s="95">
        <v>0</v>
      </c>
      <c r="AR190" s="95">
        <v>0</v>
      </c>
      <c r="AS190" s="95">
        <v>0</v>
      </c>
      <c r="AT190" s="95">
        <v>0</v>
      </c>
      <c r="AU190" s="95">
        <v>0</v>
      </c>
      <c r="AV190" s="95">
        <v>0</v>
      </c>
      <c r="AW190" s="95">
        <v>0</v>
      </c>
      <c r="AX190" s="95">
        <v>0</v>
      </c>
      <c r="AY190" s="95">
        <v>0</v>
      </c>
      <c r="AZ190" s="95">
        <v>0</v>
      </c>
      <c r="BA190" s="95">
        <v>0</v>
      </c>
      <c r="BB190" s="95">
        <v>0</v>
      </c>
      <c r="BC190" s="95">
        <v>0</v>
      </c>
      <c r="BD190" s="95">
        <v>0</v>
      </c>
      <c r="BE190" s="95">
        <v>0</v>
      </c>
      <c r="BF190" s="95">
        <v>0</v>
      </c>
      <c r="BG190" s="95">
        <v>0</v>
      </c>
      <c r="BH190" s="95">
        <v>0</v>
      </c>
      <c r="BI190" s="95">
        <v>0</v>
      </c>
      <c r="BJ190" s="95">
        <v>0</v>
      </c>
      <c r="BK190" s="95">
        <v>0</v>
      </c>
      <c r="BL190" s="95">
        <v>0</v>
      </c>
      <c r="BM190" s="95">
        <v>0</v>
      </c>
      <c r="BN190" s="95">
        <v>0</v>
      </c>
      <c r="BO190" s="95">
        <v>0</v>
      </c>
      <c r="BP190" s="95">
        <v>0</v>
      </c>
      <c r="BQ190" s="95">
        <v>0</v>
      </c>
      <c r="BR190" s="95">
        <v>0</v>
      </c>
      <c r="BS190" s="95">
        <v>0</v>
      </c>
      <c r="BT190" s="95">
        <v>0</v>
      </c>
      <c r="BU190" s="95">
        <v>0</v>
      </c>
      <c r="BV190" s="95">
        <v>0</v>
      </c>
      <c r="BW190" s="95">
        <v>0</v>
      </c>
      <c r="BX190" s="95">
        <v>0</v>
      </c>
      <c r="BY190" s="95">
        <v>0</v>
      </c>
      <c r="BZ190" s="95">
        <v>0</v>
      </c>
      <c r="CA190" s="95">
        <v>0</v>
      </c>
      <c r="CB190" s="95">
        <v>0</v>
      </c>
      <c r="CC190" s="95">
        <v>0</v>
      </c>
      <c r="CD190" s="95">
        <v>0</v>
      </c>
      <c r="CE190" s="95">
        <v>0</v>
      </c>
    </row>
    <row r="191" spans="1:83" x14ac:dyDescent="0.25">
      <c r="A191" t="s">
        <v>29</v>
      </c>
      <c r="B191" t="s">
        <v>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</row>
    <row r="192" spans="1:83" x14ac:dyDescent="0.25">
      <c r="A192" t="s">
        <v>29</v>
      </c>
      <c r="B192" t="s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</row>
    <row r="193" spans="1:83" x14ac:dyDescent="0.25">
      <c r="A193" t="s">
        <v>29</v>
      </c>
      <c r="B193" t="s">
        <v>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</row>
    <row r="194" spans="1:83" x14ac:dyDescent="0.25">
      <c r="A194" t="s">
        <v>29</v>
      </c>
      <c r="B194" t="s">
        <v>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</row>
    <row r="195" spans="1:83" x14ac:dyDescent="0.25">
      <c r="A195" t="s">
        <v>29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</row>
    <row r="196" spans="1:83" x14ac:dyDescent="0.25">
      <c r="A196" t="s">
        <v>29</v>
      </c>
      <c r="B196" t="s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</row>
    <row r="197" spans="1:83" x14ac:dyDescent="0.25">
      <c r="A197" t="s">
        <v>29</v>
      </c>
      <c r="B197" t="s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</row>
    <row r="198" spans="1:83" x14ac:dyDescent="0.25">
      <c r="A198" t="s">
        <v>29</v>
      </c>
      <c r="B198" t="s">
        <v>11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</row>
    <row r="199" spans="1:83" x14ac:dyDescent="0.25">
      <c r="A199" t="s">
        <v>29</v>
      </c>
      <c r="B199" t="s">
        <v>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</row>
    <row r="200" spans="1:83" x14ac:dyDescent="0.25">
      <c r="A200" t="s">
        <v>29</v>
      </c>
      <c r="B200" t="s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</row>
    <row r="201" spans="1:83" x14ac:dyDescent="0.25">
      <c r="A201" t="s">
        <v>29</v>
      </c>
      <c r="B201" t="s">
        <v>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</row>
    <row r="202" spans="1:83" x14ac:dyDescent="0.25">
      <c r="A202" t="s">
        <v>29</v>
      </c>
      <c r="B202" t="s">
        <v>15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</row>
    <row r="203" spans="1:83" x14ac:dyDescent="0.25">
      <c r="A203" t="s">
        <v>29</v>
      </c>
      <c r="B203" t="s">
        <v>16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</row>
    <row r="204" spans="1:83" x14ac:dyDescent="0.25">
      <c r="A204" t="s">
        <v>29</v>
      </c>
      <c r="B204" t="s">
        <v>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</row>
    <row r="205" spans="1:83" x14ac:dyDescent="0.25">
      <c r="A205" t="s">
        <v>29</v>
      </c>
      <c r="B205" t="s">
        <v>18</v>
      </c>
      <c r="C205">
        <v>85276.94</v>
      </c>
      <c r="D205">
        <v>87373.02</v>
      </c>
      <c r="E205">
        <v>89529.02</v>
      </c>
      <c r="F205">
        <v>91756.84</v>
      </c>
      <c r="G205">
        <v>94068.94</v>
      </c>
      <c r="H205">
        <v>96472.04</v>
      </c>
      <c r="I205">
        <v>98971.88</v>
      </c>
      <c r="J205">
        <v>101571.68</v>
      </c>
      <c r="K205">
        <v>104277.46</v>
      </c>
      <c r="L205">
        <v>107106.3</v>
      </c>
      <c r="M205">
        <v>110080.04</v>
      </c>
      <c r="N205">
        <v>113233.96</v>
      </c>
      <c r="O205">
        <v>116536</v>
      </c>
      <c r="P205">
        <v>119980.14</v>
      </c>
      <c r="Q205">
        <v>123501.56</v>
      </c>
      <c r="R205">
        <v>126909.58</v>
      </c>
      <c r="S205">
        <v>130687.62</v>
      </c>
      <c r="T205">
        <v>134613.07999999999</v>
      </c>
      <c r="U205">
        <v>138692.96</v>
      </c>
      <c r="V205">
        <v>142934.39999999999</v>
      </c>
      <c r="W205">
        <v>147335.57999999999</v>
      </c>
      <c r="X205">
        <v>151886.28</v>
      </c>
      <c r="Y205">
        <v>156579.78</v>
      </c>
      <c r="Z205">
        <v>161416.35999999999</v>
      </c>
      <c r="AA205">
        <v>166394.62</v>
      </c>
      <c r="AB205">
        <v>171503.22</v>
      </c>
      <c r="AC205">
        <v>176729</v>
      </c>
      <c r="AD205">
        <v>182061.74</v>
      </c>
      <c r="AE205">
        <v>187464.48</v>
      </c>
      <c r="AF205">
        <v>192881.08</v>
      </c>
      <c r="AG205">
        <v>198256.1</v>
      </c>
      <c r="AH205">
        <v>203580.44</v>
      </c>
      <c r="AI205">
        <v>208863.76</v>
      </c>
      <c r="AJ205">
        <v>214157.58</v>
      </c>
      <c r="AK205">
        <v>219520.42</v>
      </c>
      <c r="AL205">
        <v>224976.5</v>
      </c>
      <c r="AM205">
        <v>230541.92</v>
      </c>
      <c r="AN205">
        <v>236255.74</v>
      </c>
      <c r="AO205">
        <v>242150.44</v>
      </c>
      <c r="AP205">
        <v>248232.74</v>
      </c>
      <c r="AQ205">
        <v>254507.26</v>
      </c>
      <c r="AR205">
        <v>260974.14</v>
      </c>
      <c r="AS205">
        <v>267632.68</v>
      </c>
      <c r="AT205">
        <v>274477.98</v>
      </c>
      <c r="AU205">
        <v>281471.68</v>
      </c>
      <c r="AV205">
        <v>288557.08</v>
      </c>
      <c r="AW205">
        <v>295683.78000000003</v>
      </c>
      <c r="AX205">
        <v>302822.8</v>
      </c>
      <c r="AY205">
        <v>309978.34000000003</v>
      </c>
      <c r="AZ205">
        <v>317210.03999999998</v>
      </c>
      <c r="BA205">
        <v>324670.5</v>
      </c>
      <c r="BB205">
        <v>331933.7</v>
      </c>
      <c r="BC205">
        <v>339160.36</v>
      </c>
      <c r="BD205">
        <v>346329.34</v>
      </c>
      <c r="BE205">
        <v>353423.98</v>
      </c>
      <c r="BF205">
        <v>360432.8</v>
      </c>
      <c r="BG205">
        <v>367357.2</v>
      </c>
      <c r="BH205">
        <v>374197.74</v>
      </c>
      <c r="BI205">
        <v>380964.08</v>
      </c>
      <c r="BJ205">
        <v>387671.76</v>
      </c>
      <c r="BK205">
        <v>394334.08</v>
      </c>
      <c r="BL205">
        <v>400965.74</v>
      </c>
      <c r="BM205">
        <v>407579.62</v>
      </c>
      <c r="BN205">
        <v>414187.34</v>
      </c>
      <c r="BO205">
        <v>420806.68</v>
      </c>
      <c r="BP205">
        <v>427466.9</v>
      </c>
      <c r="BQ205">
        <v>434172.48</v>
      </c>
      <c r="BR205">
        <v>440907.46</v>
      </c>
      <c r="BS205">
        <v>447636.42</v>
      </c>
      <c r="BT205">
        <v>454331.5</v>
      </c>
      <c r="BU205">
        <v>460986.12</v>
      </c>
      <c r="BV205">
        <v>467581.52</v>
      </c>
      <c r="BW205">
        <v>474086.9</v>
      </c>
      <c r="BX205">
        <v>480468.94</v>
      </c>
      <c r="BY205">
        <v>486696.42</v>
      </c>
      <c r="BZ205">
        <v>492750.86</v>
      </c>
      <c r="CA205">
        <v>498619.52</v>
      </c>
      <c r="CB205">
        <v>504296.66</v>
      </c>
      <c r="CC205">
        <v>509783.54</v>
      </c>
      <c r="CD205">
        <v>515104.24</v>
      </c>
      <c r="CE205">
        <v>520283.82</v>
      </c>
    </row>
    <row r="206" spans="1:83" x14ac:dyDescent="0.25">
      <c r="A206" t="s">
        <v>113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9B9B6-4EB1-42A6-A8E1-61DEB079764C}">
  <sheetPr>
    <tabColor rgb="FF92D050"/>
  </sheetPr>
  <dimension ref="A1:M25"/>
  <sheetViews>
    <sheetView workbookViewId="0">
      <selection activeCell="B23" sqref="B23"/>
    </sheetView>
  </sheetViews>
  <sheetFormatPr defaultColWidth="8.7109375" defaultRowHeight="15" x14ac:dyDescent="0.25"/>
  <cols>
    <col min="1" max="1" width="67.7109375" customWidth="1"/>
    <col min="2" max="2" width="16.7109375" customWidth="1"/>
    <col min="3" max="4" width="4.7109375" customWidth="1"/>
    <col min="5" max="5" width="6.42578125" customWidth="1"/>
    <col min="6" max="6" width="5.7109375" customWidth="1"/>
    <col min="7" max="9" width="4.7109375" customWidth="1"/>
    <col min="10" max="26" width="5.28515625" customWidth="1"/>
  </cols>
  <sheetData>
    <row r="1" spans="1:2" x14ac:dyDescent="0.25">
      <c r="A1" s="33" t="s">
        <v>109</v>
      </c>
    </row>
    <row r="3" spans="1:2" x14ac:dyDescent="0.25">
      <c r="A3" s="33" t="s">
        <v>97</v>
      </c>
    </row>
    <row r="4" spans="1:2" x14ac:dyDescent="0.25">
      <c r="A4" t="s">
        <v>98</v>
      </c>
    </row>
    <row r="5" spans="1:2" x14ac:dyDescent="0.25">
      <c r="A5" t="s">
        <v>99</v>
      </c>
    </row>
    <row r="6" spans="1:2" x14ac:dyDescent="0.25">
      <c r="A6" t="s">
        <v>100</v>
      </c>
    </row>
    <row r="8" spans="1:2" x14ac:dyDescent="0.25">
      <c r="A8" t="s">
        <v>162</v>
      </c>
    </row>
    <row r="9" spans="1:2" x14ac:dyDescent="0.25">
      <c r="A9" t="s">
        <v>101</v>
      </c>
    </row>
    <row r="11" spans="1:2" x14ac:dyDescent="0.25">
      <c r="A11" s="33" t="s">
        <v>163</v>
      </c>
    </row>
    <row r="12" spans="1:2" x14ac:dyDescent="0.25">
      <c r="A12" t="s">
        <v>102</v>
      </c>
      <c r="B12" s="34" t="s">
        <v>103</v>
      </c>
    </row>
    <row r="14" spans="1:2" x14ac:dyDescent="0.25">
      <c r="A14" s="33" t="s">
        <v>104</v>
      </c>
      <c r="B14" t="s">
        <v>166</v>
      </c>
    </row>
    <row r="16" spans="1:2" x14ac:dyDescent="0.25">
      <c r="A16" s="33" t="s">
        <v>106</v>
      </c>
      <c r="B16" s="37">
        <v>43990</v>
      </c>
    </row>
    <row r="18" spans="1:13" x14ac:dyDescent="0.25">
      <c r="A18" s="33" t="s">
        <v>107</v>
      </c>
    </row>
    <row r="19" spans="1:13" x14ac:dyDescent="0.25">
      <c r="A19" s="35" t="s">
        <v>160</v>
      </c>
      <c r="B19" s="35"/>
    </row>
    <row r="20" spans="1:13" x14ac:dyDescent="0.25">
      <c r="A20" t="s">
        <v>108</v>
      </c>
      <c r="M20" s="2"/>
    </row>
    <row r="21" spans="1:13" x14ac:dyDescent="0.25">
      <c r="A21" s="39" t="s">
        <v>161</v>
      </c>
      <c r="B21" s="39"/>
    </row>
    <row r="23" spans="1:13" x14ac:dyDescent="0.25">
      <c r="A23" s="36" t="s">
        <v>110</v>
      </c>
      <c r="B23" t="s">
        <v>105</v>
      </c>
    </row>
    <row r="24" spans="1:13" x14ac:dyDescent="0.25">
      <c r="A24" s="1"/>
    </row>
    <row r="25" spans="1:13" x14ac:dyDescent="0.25">
      <c r="A25" s="38" t="s">
        <v>141</v>
      </c>
      <c r="B25" t="s">
        <v>142</v>
      </c>
    </row>
  </sheetData>
  <hyperlinks>
    <hyperlink ref="B12" r:id="rId1" xr:uid="{5832B6E3-3473-4D4A-9337-280FC94B44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39F55-8192-4122-B5DD-838E65B0C3C6}">
  <sheetPr>
    <tabColor rgb="FF92D050"/>
  </sheetPr>
  <dimension ref="A1:E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ColWidth="8.7109375" defaultRowHeight="15" x14ac:dyDescent="0.25"/>
  <cols>
    <col min="1" max="1" width="39.7109375" customWidth="1"/>
    <col min="2" max="2" width="98" customWidth="1"/>
    <col min="3" max="3" width="24.28515625" customWidth="1"/>
    <col min="4" max="4" width="21.5703125" customWidth="1"/>
    <col min="5" max="5" width="70.5703125" customWidth="1"/>
  </cols>
  <sheetData>
    <row r="1" spans="1:5" x14ac:dyDescent="0.25">
      <c r="A1" s="29" t="s">
        <v>31</v>
      </c>
      <c r="B1" s="29" t="s">
        <v>32</v>
      </c>
      <c r="C1" s="29" t="s">
        <v>61</v>
      </c>
      <c r="D1" s="29" t="s">
        <v>95</v>
      </c>
      <c r="E1" s="29" t="s">
        <v>156</v>
      </c>
    </row>
    <row r="2" spans="1:5" x14ac:dyDescent="0.25">
      <c r="A2" s="30" t="s">
        <v>2</v>
      </c>
      <c r="B2" s="30" t="s">
        <v>33</v>
      </c>
      <c r="C2" s="30" t="s">
        <v>62</v>
      </c>
      <c r="D2" s="30"/>
    </row>
    <row r="3" spans="1:5" x14ac:dyDescent="0.25">
      <c r="A3" s="30" t="s">
        <v>3</v>
      </c>
      <c r="B3" s="30" t="s">
        <v>34</v>
      </c>
      <c r="C3" s="30" t="s">
        <v>63</v>
      </c>
      <c r="D3" s="30"/>
    </row>
    <row r="4" spans="1:5" x14ac:dyDescent="0.25">
      <c r="A4" s="30" t="s">
        <v>4</v>
      </c>
      <c r="B4" s="30" t="s">
        <v>37</v>
      </c>
      <c r="C4" s="30" t="s">
        <v>64</v>
      </c>
    </row>
    <row r="5" spans="1:5" x14ac:dyDescent="0.25">
      <c r="A5" s="30" t="s">
        <v>5</v>
      </c>
      <c r="B5" s="30" t="s">
        <v>36</v>
      </c>
      <c r="C5" s="30" t="s">
        <v>64</v>
      </c>
    </row>
    <row r="6" spans="1:5" x14ac:dyDescent="0.25">
      <c r="A6" s="30" t="s">
        <v>6</v>
      </c>
      <c r="B6" s="30" t="s">
        <v>165</v>
      </c>
      <c r="C6" s="30" t="s">
        <v>64</v>
      </c>
    </row>
    <row r="7" spans="1:5" x14ac:dyDescent="0.25">
      <c r="A7" s="30" t="s">
        <v>7</v>
      </c>
      <c r="B7" s="30" t="s">
        <v>38</v>
      </c>
      <c r="C7" s="30" t="s">
        <v>64</v>
      </c>
    </row>
    <row r="8" spans="1:5" ht="14.45" customHeight="1" x14ac:dyDescent="0.25">
      <c r="A8" s="30" t="s">
        <v>8</v>
      </c>
      <c r="B8" s="100" t="s">
        <v>39</v>
      </c>
      <c r="C8" s="30" t="s">
        <v>64</v>
      </c>
      <c r="D8" s="30" t="s">
        <v>88</v>
      </c>
    </row>
    <row r="9" spans="1:5" x14ac:dyDescent="0.25">
      <c r="A9" s="30" t="s">
        <v>9</v>
      </c>
      <c r="B9" s="99" t="s">
        <v>40</v>
      </c>
      <c r="C9" s="30" t="s">
        <v>64</v>
      </c>
      <c r="D9" s="30" t="s">
        <v>87</v>
      </c>
      <c r="E9" s="104" t="s">
        <v>157</v>
      </c>
    </row>
    <row r="10" spans="1:5" x14ac:dyDescent="0.25">
      <c r="A10" s="30" t="s">
        <v>10</v>
      </c>
      <c r="B10" s="30" t="s">
        <v>43</v>
      </c>
      <c r="C10" s="30" t="s">
        <v>62</v>
      </c>
      <c r="D10" s="30" t="s">
        <v>89</v>
      </c>
      <c r="E10" s="100" t="s">
        <v>158</v>
      </c>
    </row>
    <row r="11" spans="1:5" x14ac:dyDescent="0.25">
      <c r="A11" s="30" t="s">
        <v>11</v>
      </c>
      <c r="B11" s="30" t="s">
        <v>44</v>
      </c>
      <c r="C11" s="30" t="s">
        <v>62</v>
      </c>
    </row>
    <row r="12" spans="1:5" x14ac:dyDescent="0.25">
      <c r="A12" s="30" t="s">
        <v>12</v>
      </c>
      <c r="B12" s="30" t="s">
        <v>41</v>
      </c>
      <c r="C12" s="30" t="s">
        <v>62</v>
      </c>
      <c r="D12" s="30" t="s">
        <v>89</v>
      </c>
    </row>
    <row r="13" spans="1:5" x14ac:dyDescent="0.25">
      <c r="A13" s="30" t="s">
        <v>13</v>
      </c>
      <c r="B13" s="30" t="s">
        <v>42</v>
      </c>
      <c r="C13" s="30" t="s">
        <v>62</v>
      </c>
    </row>
    <row r="14" spans="1:5" x14ac:dyDescent="0.25">
      <c r="A14" s="30" t="s">
        <v>14</v>
      </c>
      <c r="B14" s="30" t="s">
        <v>90</v>
      </c>
      <c r="C14" s="30" t="s">
        <v>62</v>
      </c>
      <c r="D14" s="30" t="s">
        <v>91</v>
      </c>
    </row>
    <row r="15" spans="1:5" x14ac:dyDescent="0.25">
      <c r="A15" s="30" t="s">
        <v>15</v>
      </c>
      <c r="B15" s="30" t="s">
        <v>45</v>
      </c>
      <c r="C15" s="30" t="s">
        <v>62</v>
      </c>
      <c r="D15" s="30" t="s">
        <v>89</v>
      </c>
    </row>
    <row r="16" spans="1:5" x14ac:dyDescent="0.25">
      <c r="A16" s="30" t="s">
        <v>16</v>
      </c>
      <c r="B16" s="30" t="s">
        <v>46</v>
      </c>
      <c r="C16" s="30" t="s">
        <v>62</v>
      </c>
      <c r="D16" s="30" t="s">
        <v>92</v>
      </c>
    </row>
    <row r="17" spans="1:4" ht="30" x14ac:dyDescent="0.25">
      <c r="A17" s="98" t="s">
        <v>17</v>
      </c>
      <c r="B17" s="30" t="s">
        <v>47</v>
      </c>
      <c r="C17" s="30" t="s">
        <v>64</v>
      </c>
      <c r="D17" s="30" t="s">
        <v>93</v>
      </c>
    </row>
    <row r="18" spans="1:4" x14ac:dyDescent="0.25">
      <c r="A18" s="30" t="s">
        <v>18</v>
      </c>
      <c r="B18" s="30" t="s">
        <v>60</v>
      </c>
      <c r="C18" s="30" t="s">
        <v>62</v>
      </c>
      <c r="D18" s="30" t="s">
        <v>96</v>
      </c>
    </row>
    <row r="19" spans="1:4" x14ac:dyDescent="0.25">
      <c r="A19" s="30"/>
      <c r="B19" s="30"/>
      <c r="C19" s="30"/>
    </row>
    <row r="20" spans="1:4" x14ac:dyDescent="0.25">
      <c r="A20" s="29" t="s">
        <v>35</v>
      </c>
      <c r="B20" s="30" t="s">
        <v>159</v>
      </c>
      <c r="C20" s="30"/>
    </row>
    <row r="21" spans="1:4" x14ac:dyDescent="0.25">
      <c r="A21" s="30" t="s">
        <v>1</v>
      </c>
      <c r="B21" s="30" t="s">
        <v>48</v>
      </c>
      <c r="C21" s="30"/>
    </row>
    <row r="22" spans="1:4" x14ac:dyDescent="0.25">
      <c r="A22" s="30" t="s">
        <v>19</v>
      </c>
      <c r="B22" s="30" t="s">
        <v>49</v>
      </c>
      <c r="C22" s="30"/>
    </row>
    <row r="23" spans="1:4" x14ac:dyDescent="0.25">
      <c r="A23" s="30" t="s">
        <v>20</v>
      </c>
      <c r="B23" s="30" t="s">
        <v>50</v>
      </c>
      <c r="C23" s="30"/>
    </row>
    <row r="24" spans="1:4" x14ac:dyDescent="0.25">
      <c r="A24" s="30" t="s">
        <v>21</v>
      </c>
      <c r="B24" s="30" t="s">
        <v>51</v>
      </c>
      <c r="C24" s="30"/>
    </row>
    <row r="25" spans="1:4" x14ac:dyDescent="0.25">
      <c r="A25" s="30" t="s">
        <v>22</v>
      </c>
      <c r="B25" s="30" t="s">
        <v>53</v>
      </c>
      <c r="C25" s="30"/>
    </row>
    <row r="26" spans="1:4" x14ac:dyDescent="0.25">
      <c r="A26" s="30" t="s">
        <v>23</v>
      </c>
      <c r="B26" s="30" t="s">
        <v>55</v>
      </c>
      <c r="C26" s="30"/>
    </row>
    <row r="27" spans="1:4" x14ac:dyDescent="0.25">
      <c r="A27" s="30" t="s">
        <v>24</v>
      </c>
      <c r="B27" s="30" t="s">
        <v>56</v>
      </c>
      <c r="C27" s="30"/>
    </row>
    <row r="28" spans="1:4" x14ac:dyDescent="0.25">
      <c r="A28" s="30" t="s">
        <v>25</v>
      </c>
      <c r="B28" s="30" t="s">
        <v>52</v>
      </c>
      <c r="C28" s="30"/>
    </row>
    <row r="29" spans="1:4" x14ac:dyDescent="0.25">
      <c r="A29" s="30" t="s">
        <v>26</v>
      </c>
      <c r="B29" s="30" t="s">
        <v>54</v>
      </c>
      <c r="C29" s="30"/>
    </row>
    <row r="30" spans="1:4" x14ac:dyDescent="0.25">
      <c r="A30" s="30" t="s">
        <v>27</v>
      </c>
      <c r="B30" s="30" t="s">
        <v>58</v>
      </c>
      <c r="C30" s="30"/>
    </row>
    <row r="31" spans="1:4" x14ac:dyDescent="0.25">
      <c r="A31" s="30" t="s">
        <v>28</v>
      </c>
      <c r="B31" s="30" t="s">
        <v>59</v>
      </c>
      <c r="C31" s="30"/>
    </row>
    <row r="32" spans="1:4" x14ac:dyDescent="0.25">
      <c r="A32" s="30" t="s">
        <v>29</v>
      </c>
      <c r="B32" s="30" t="s">
        <v>57</v>
      </c>
      <c r="C32" s="30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36C6-ECFD-4167-8EA8-A67F4708371C}">
  <sheetPr>
    <tabColor rgb="FF92D050"/>
  </sheetPr>
  <dimension ref="A1:DD35"/>
  <sheetViews>
    <sheetView zoomScaleNormal="100" workbookViewId="0">
      <selection activeCell="K7" sqref="K7"/>
    </sheetView>
  </sheetViews>
  <sheetFormatPr defaultColWidth="8.7109375" defaultRowHeight="15" x14ac:dyDescent="0.25"/>
  <cols>
    <col min="1" max="10" width="8.7109375" style="70"/>
    <col min="11" max="11" width="38.28515625" style="70" customWidth="1"/>
    <col min="12" max="12" width="19.28515625" style="70" customWidth="1"/>
    <col min="13" max="13" width="14.7109375" style="70" customWidth="1"/>
    <col min="14" max="14" width="36.140625" style="70" customWidth="1"/>
    <col min="15" max="16384" width="8.7109375" style="70"/>
  </cols>
  <sheetData>
    <row r="1" spans="11:108" x14ac:dyDescent="0.25">
      <c r="K1" s="78"/>
      <c r="L1" s="85" t="s">
        <v>140</v>
      </c>
      <c r="M1" s="72"/>
    </row>
    <row r="2" spans="11:108" x14ac:dyDescent="0.25">
      <c r="K2" s="78" t="s">
        <v>114</v>
      </c>
      <c r="L2" s="107">
        <v>2000</v>
      </c>
      <c r="M2" s="77" cm="1">
        <f t="array" ref="M2:AQ2">INDEX(ProjectionResults!$C$1:$CE$1,MATCH('Trend graphs'!$L$2,ProjectionResults!$C$1:$CE$1,0)):INDEX(ProjectionResults!$C$1:$CE$1,MATCH('Trend graphs'!$L$3,ProjectionResults!$C$1:$CE$1,0))</f>
        <v>2000</v>
      </c>
      <c r="N2" s="77">
        <v>2001</v>
      </c>
      <c r="O2" s="77">
        <v>2002</v>
      </c>
      <c r="P2" s="77">
        <v>2003</v>
      </c>
      <c r="Q2" s="77">
        <v>2004</v>
      </c>
      <c r="R2" s="77">
        <v>2005</v>
      </c>
      <c r="S2" s="77">
        <v>2006</v>
      </c>
      <c r="T2" s="77">
        <v>2007</v>
      </c>
      <c r="U2" s="77">
        <v>2008</v>
      </c>
      <c r="V2" s="77">
        <v>2009</v>
      </c>
      <c r="W2" s="77">
        <v>2010</v>
      </c>
      <c r="X2" s="77">
        <v>2011</v>
      </c>
      <c r="Y2" s="77">
        <v>2012</v>
      </c>
      <c r="Z2" s="77">
        <v>2013</v>
      </c>
      <c r="AA2" s="77">
        <v>2014</v>
      </c>
      <c r="AB2" s="77">
        <v>2015</v>
      </c>
      <c r="AC2" s="77">
        <v>2016</v>
      </c>
      <c r="AD2" s="77">
        <v>2017</v>
      </c>
      <c r="AE2" s="77">
        <v>2018</v>
      </c>
      <c r="AF2" s="77">
        <v>2019</v>
      </c>
      <c r="AG2" s="77">
        <v>2020</v>
      </c>
      <c r="AH2" s="77">
        <v>2021</v>
      </c>
      <c r="AI2" s="77">
        <v>2022</v>
      </c>
      <c r="AJ2" s="77">
        <v>2023</v>
      </c>
      <c r="AK2" s="77">
        <v>2024</v>
      </c>
      <c r="AL2" s="77">
        <v>2025</v>
      </c>
      <c r="AM2" s="77">
        <v>2026</v>
      </c>
      <c r="AN2" s="77">
        <v>2027</v>
      </c>
      <c r="AO2" s="77">
        <v>2028</v>
      </c>
      <c r="AP2" s="77">
        <v>2029</v>
      </c>
      <c r="AQ2" s="77">
        <v>2030</v>
      </c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8"/>
      <c r="BW2" s="78"/>
      <c r="BX2" s="78"/>
      <c r="BY2" s="78"/>
      <c r="BZ2" s="78"/>
      <c r="CA2" s="78"/>
      <c r="CB2" s="78"/>
      <c r="CC2" s="78"/>
      <c r="CD2" s="78"/>
      <c r="CE2" s="78"/>
      <c r="CF2" s="78"/>
      <c r="CG2" s="78"/>
      <c r="CH2" s="78"/>
      <c r="CI2" s="78"/>
      <c r="CJ2" s="78"/>
      <c r="CK2" s="78"/>
      <c r="CL2" s="78"/>
      <c r="CM2" s="78"/>
      <c r="CN2" s="78"/>
      <c r="CO2" s="78"/>
      <c r="CP2" s="78"/>
      <c r="CQ2" s="78"/>
      <c r="CR2" s="78"/>
      <c r="CS2" s="78"/>
      <c r="CT2" s="78"/>
      <c r="CU2" s="78"/>
      <c r="CV2" s="78"/>
    </row>
    <row r="3" spans="11:108" x14ac:dyDescent="0.25">
      <c r="K3" s="78" t="s">
        <v>115</v>
      </c>
      <c r="L3" s="107">
        <v>2030</v>
      </c>
      <c r="M3" s="81"/>
      <c r="N3" s="81"/>
      <c r="O3" s="81"/>
      <c r="P3" s="81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</row>
    <row r="4" spans="11:108" x14ac:dyDescent="0.25">
      <c r="K4" s="106" t="s">
        <v>111</v>
      </c>
      <c r="L4" s="108" t="s">
        <v>9</v>
      </c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8"/>
      <c r="BW4" s="78"/>
      <c r="BX4" s="78"/>
      <c r="BY4" s="78"/>
      <c r="BZ4" s="78"/>
      <c r="CA4" s="78"/>
      <c r="CB4" s="78"/>
      <c r="CC4" s="78"/>
      <c r="CD4" s="78"/>
      <c r="CE4" s="78"/>
      <c r="CF4" s="78"/>
      <c r="CG4" s="78"/>
      <c r="CH4" s="78"/>
      <c r="CI4" s="78"/>
      <c r="CJ4" s="78"/>
      <c r="CK4" s="78"/>
      <c r="CL4" s="78"/>
      <c r="CM4" s="78"/>
      <c r="CN4" s="78"/>
      <c r="CO4" s="78"/>
      <c r="CP4" s="78"/>
      <c r="CQ4" s="78"/>
      <c r="CR4" s="78"/>
      <c r="CS4" s="78"/>
      <c r="CT4" s="78"/>
      <c r="CU4" s="78"/>
      <c r="CV4" s="78"/>
    </row>
    <row r="5" spans="11:108" x14ac:dyDescent="0.25">
      <c r="K5" s="71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</row>
    <row r="6" spans="11:108" x14ac:dyDescent="0.25">
      <c r="K6" s="82" t="s">
        <v>144</v>
      </c>
      <c r="L6" s="72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  <c r="DB6" s="78"/>
      <c r="DC6" s="78"/>
      <c r="DD6" s="78"/>
    </row>
    <row r="7" spans="11:108" x14ac:dyDescent="0.25">
      <c r="K7" s="84" t="s">
        <v>21</v>
      </c>
      <c r="L7" s="79">
        <f t="shared" ref="L7:L13" si="0">VLOOKUP(K7,$K$21:$L$31,2,FALSE)</f>
        <v>52</v>
      </c>
      <c r="M7" s="81" cm="1">
        <f t="array" ref="M7:AQ7">INDEX(ProjectionResults!$C$2:$CE$205,$L$7+$O$16-1,MATCH($M$2,ProjectionResults!$C$1:$CE$1,0)):INDEX(ProjectionResults!$C$2:$CE$205,$L$7+$O$16-1,MATCH($M$2+$L$3-$L$2,ProjectionResults!$C$1:$CE$1,0))</f>
        <v>2.8261632502248099E-2</v>
      </c>
      <c r="N7" s="77">
        <v>2.7327419362913101E-2</v>
      </c>
      <c r="O7" s="77">
        <v>2.6335316248607701E-2</v>
      </c>
      <c r="P7" s="77">
        <v>2.5289036408092099E-2</v>
      </c>
      <c r="Q7" s="77">
        <v>2.4203625819250899E-2</v>
      </c>
      <c r="R7" s="77">
        <v>2.3097947064785799E-2</v>
      </c>
      <c r="S7" s="77">
        <v>2.18992832612133E-2</v>
      </c>
      <c r="T7" s="77">
        <v>2.0576958559084101E-2</v>
      </c>
      <c r="U7" s="77">
        <v>1.91653448071228E-2</v>
      </c>
      <c r="V7" s="77">
        <v>1.7714304163580299E-2</v>
      </c>
      <c r="W7" s="77">
        <v>1.62668467312552E-2</v>
      </c>
      <c r="X7" s="77">
        <v>1.48575111511529E-2</v>
      </c>
      <c r="Y7" s="77">
        <v>1.3568777941184501E-2</v>
      </c>
      <c r="Z7" s="77">
        <v>1.23879927872155E-2</v>
      </c>
      <c r="AA7" s="77">
        <v>1.12913146311044E-2</v>
      </c>
      <c r="AB7" s="77">
        <v>1.03245794432439E-2</v>
      </c>
      <c r="AC7" s="77">
        <v>9.4664906546649795E-3</v>
      </c>
      <c r="AD7" s="77">
        <v>8.7242636103223303E-3</v>
      </c>
      <c r="AE7" s="77">
        <v>8.1042644611629897E-3</v>
      </c>
      <c r="AF7" s="77">
        <v>7.48870697644392E-3</v>
      </c>
      <c r="AG7" s="77">
        <v>6.9069160783780496E-3</v>
      </c>
      <c r="AH7" s="77">
        <v>6.4112106895129802E-3</v>
      </c>
      <c r="AI7" s="77">
        <v>5.9925890949397197E-3</v>
      </c>
      <c r="AJ7" s="77">
        <v>5.6411728862469897E-3</v>
      </c>
      <c r="AK7" s="77">
        <v>5.3474538830612598E-3</v>
      </c>
      <c r="AL7" s="77">
        <v>5.10290269842399E-3</v>
      </c>
      <c r="AM7" s="77">
        <v>4.8998850962696299E-3</v>
      </c>
      <c r="AN7" s="77">
        <v>4.7318085623944302E-3</v>
      </c>
      <c r="AO7" s="77">
        <v>4.5929172195370398E-3</v>
      </c>
      <c r="AP7" s="77">
        <v>4.4782719648055304E-3</v>
      </c>
      <c r="AQ7" s="77">
        <v>4.3837373591763904E-3</v>
      </c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  <c r="CW7" s="78"/>
      <c r="CX7" s="78"/>
      <c r="CY7" s="78"/>
      <c r="CZ7" s="78"/>
      <c r="DA7" s="78"/>
      <c r="DB7" s="78"/>
      <c r="DC7" s="78"/>
      <c r="DD7" s="78"/>
    </row>
    <row r="8" spans="11:108" x14ac:dyDescent="0.25">
      <c r="K8" s="84" t="s">
        <v>25</v>
      </c>
      <c r="L8" s="79">
        <f t="shared" si="0"/>
        <v>120</v>
      </c>
      <c r="M8" s="81" cm="1">
        <f t="array" ref="M8:AQ8">INDEX(ProjectionResults!$C$2:$CE$205,$L$8+$O$16-1,MATCH($M$2,ProjectionResults!$C$1:$CE$1,0)):INDEX(ProjectionResults!$C$2:$CE$205,$L$8+$O$16-1,MATCH($M$2+$L$3-$L$2,ProjectionResults!$C$1:$CE$1,0))</f>
        <v>1.56648586818697E-2</v>
      </c>
      <c r="N8" s="77">
        <v>1.5337435267185499E-2</v>
      </c>
      <c r="O8" s="77">
        <v>1.4965116205354E-2</v>
      </c>
      <c r="P8" s="77">
        <v>1.4545747380414999E-2</v>
      </c>
      <c r="Q8" s="77">
        <v>1.40847679997695E-2</v>
      </c>
      <c r="R8" s="77">
        <v>1.3592406094829E-2</v>
      </c>
      <c r="S8" s="77">
        <v>1.30782757359561E-2</v>
      </c>
      <c r="T8" s="77">
        <v>1.25487327575455E-2</v>
      </c>
      <c r="U8" s="77">
        <v>1.2010515756467201E-2</v>
      </c>
      <c r="V8" s="77">
        <v>1.14734361074056E-2</v>
      </c>
      <c r="W8" s="77">
        <v>1.0946214408854399E-2</v>
      </c>
      <c r="X8" s="77">
        <v>1.04355971310171E-2</v>
      </c>
      <c r="Y8" s="77">
        <v>9.9479229286473306E-3</v>
      </c>
      <c r="Z8" s="77">
        <v>9.4870788385805396E-3</v>
      </c>
      <c r="AA8" s="77">
        <v>9.0552590055102706E-3</v>
      </c>
      <c r="AB8" s="77">
        <v>8.6555134742557598E-3</v>
      </c>
      <c r="AC8" s="77">
        <v>8.2887866866541392E-3</v>
      </c>
      <c r="AD8" s="77">
        <v>7.9547408377981608E-3</v>
      </c>
      <c r="AE8" s="77">
        <v>7.65263843616337E-3</v>
      </c>
      <c r="AF8" s="77">
        <v>7.3439160898802203E-3</v>
      </c>
      <c r="AG8" s="77">
        <v>7.02999012172405E-3</v>
      </c>
      <c r="AH8" s="77">
        <v>6.7377586355157303E-3</v>
      </c>
      <c r="AI8" s="77">
        <v>6.4658904427042198E-3</v>
      </c>
      <c r="AJ8" s="77">
        <v>6.2150308996587996E-3</v>
      </c>
      <c r="AK8" s="77">
        <v>5.9850400726397298E-3</v>
      </c>
      <c r="AL8" s="77">
        <v>5.7753047923158902E-3</v>
      </c>
      <c r="AM8" s="77">
        <v>5.58477712122828E-3</v>
      </c>
      <c r="AN8" s="77">
        <v>5.4123097821647901E-3</v>
      </c>
      <c r="AO8" s="77">
        <v>5.2565731232215203E-3</v>
      </c>
      <c r="AP8" s="77">
        <v>5.11616877622636E-3</v>
      </c>
      <c r="AQ8" s="77">
        <v>4.9897751750182396E-3</v>
      </c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  <c r="DB8" s="78"/>
      <c r="DC8" s="78"/>
      <c r="DD8" s="78"/>
    </row>
    <row r="9" spans="11:108" x14ac:dyDescent="0.25">
      <c r="K9" s="84" t="s">
        <v>23</v>
      </c>
      <c r="L9" s="79">
        <f t="shared" si="0"/>
        <v>86</v>
      </c>
      <c r="M9" s="81" cm="1">
        <f t="array" ref="M9:AQ9">INDEX(ProjectionResults!$C$2:$CE$205,$L$9+$O$16-1,MATCH($M$2,ProjectionResults!$C$1:$CE$1,0)):INDEX(ProjectionResults!$C$2:$CE$205,$L$9+$O$16-1,MATCH($M$2+$L$3-$L$2,ProjectionResults!$C$1:$CE$1,0))</f>
        <v>0.31470498400351199</v>
      </c>
      <c r="N9" s="77">
        <v>0.28780225503031198</v>
      </c>
      <c r="O9" s="77">
        <v>0.260221380538884</v>
      </c>
      <c r="P9" s="77">
        <v>0.233499738677797</v>
      </c>
      <c r="Q9" s="77">
        <v>0.20849288912499001</v>
      </c>
      <c r="R9" s="77">
        <v>0.18601359763637901</v>
      </c>
      <c r="S9" s="77">
        <v>0.16629902367931601</v>
      </c>
      <c r="T9" s="77">
        <v>0.14748493044340799</v>
      </c>
      <c r="U9" s="77">
        <v>0.13047100118958899</v>
      </c>
      <c r="V9" s="77">
        <v>0.11614429774334099</v>
      </c>
      <c r="W9" s="77">
        <v>0.104424799860474</v>
      </c>
      <c r="X9" s="77">
        <v>9.5006569148706393E-2</v>
      </c>
      <c r="Y9" s="77">
        <v>8.7844005629313895E-2</v>
      </c>
      <c r="Z9" s="77">
        <v>8.2358496933170294E-2</v>
      </c>
      <c r="AA9" s="77">
        <v>7.8041341761042299E-2</v>
      </c>
      <c r="AB9" s="77">
        <v>7.4887849841326098E-2</v>
      </c>
      <c r="AC9" s="77">
        <v>7.2509720431854094E-2</v>
      </c>
      <c r="AD9" s="77">
        <v>7.0827450234740894E-2</v>
      </c>
      <c r="AE9" s="77">
        <v>6.9780479339017099E-2</v>
      </c>
      <c r="AF9" s="77">
        <v>6.91240182777111E-2</v>
      </c>
      <c r="AG9" s="77">
        <v>6.8675430935707202E-2</v>
      </c>
      <c r="AH9" s="77">
        <v>6.8452584123931404E-2</v>
      </c>
      <c r="AI9" s="77">
        <v>6.8370731361858603E-2</v>
      </c>
      <c r="AJ9" s="77">
        <v>6.8394456917321905E-2</v>
      </c>
      <c r="AK9" s="77">
        <v>6.8497858780545595E-2</v>
      </c>
      <c r="AL9" s="77">
        <v>6.8661464860485605E-2</v>
      </c>
      <c r="AM9" s="77">
        <v>6.8868340467300906E-2</v>
      </c>
      <c r="AN9" s="77">
        <v>6.91052482660338E-2</v>
      </c>
      <c r="AO9" s="77">
        <v>6.9360125665123798E-2</v>
      </c>
      <c r="AP9" s="77">
        <v>6.9622553512692004E-2</v>
      </c>
      <c r="AQ9" s="77">
        <v>6.9884762676483594E-2</v>
      </c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  <c r="CW9" s="78"/>
      <c r="CX9" s="78"/>
      <c r="CY9" s="78"/>
      <c r="CZ9" s="78"/>
      <c r="DA9" s="78"/>
      <c r="DB9" s="78"/>
      <c r="DC9" s="78"/>
      <c r="DD9" s="78"/>
    </row>
    <row r="10" spans="11:108" x14ac:dyDescent="0.25">
      <c r="K10" s="84" t="s">
        <v>28</v>
      </c>
      <c r="L10" s="79">
        <f t="shared" si="0"/>
        <v>171</v>
      </c>
      <c r="M10" s="81" cm="1">
        <f t="array" ref="M10:AQ10">INDEX(ProjectionResults!$C$2:$CE$205,$L$10+$O$16-1,MATCH($M$2,ProjectionResults!$C$1:$CE$1,0)):INDEX(ProjectionResults!$C$2:$CE$205,$L$10+$O$16-1,MATCH($M$2+$L$3-$L$2,ProjectionResults!$C$1:$CE$1,0))</f>
        <v>0.263725635143643</v>
      </c>
      <c r="N10" s="77">
        <v>0.24891496502126001</v>
      </c>
      <c r="O10" s="77">
        <v>0.234502099669884</v>
      </c>
      <c r="P10" s="77">
        <v>0.22032775115736</v>
      </c>
      <c r="Q10" s="77">
        <v>0.20616897168458201</v>
      </c>
      <c r="R10" s="77">
        <v>0.191844145032046</v>
      </c>
      <c r="S10" s="77">
        <v>0.177221652614934</v>
      </c>
      <c r="T10" s="77">
        <v>0.161541907097975</v>
      </c>
      <c r="U10" s="77">
        <v>0.14653991591047</v>
      </c>
      <c r="V10" s="77">
        <v>0.133536562790213</v>
      </c>
      <c r="W10" s="77">
        <v>0.122845065630068</v>
      </c>
      <c r="X10" s="77">
        <v>0.114393311377083</v>
      </c>
      <c r="Y10" s="77">
        <v>0.108373717936997</v>
      </c>
      <c r="Z10" s="77">
        <v>0.104174682525912</v>
      </c>
      <c r="AA10" s="77">
        <v>0.101145127267126</v>
      </c>
      <c r="AB10" s="77">
        <v>9.9337099448886301E-2</v>
      </c>
      <c r="AC10" s="77">
        <v>9.8233369005867002E-2</v>
      </c>
      <c r="AD10" s="77">
        <v>9.7744628467193506E-2</v>
      </c>
      <c r="AE10" s="77">
        <v>9.7847377744955999E-2</v>
      </c>
      <c r="AF10" s="77">
        <v>9.3492989274874594E-2</v>
      </c>
      <c r="AG10" s="77">
        <v>8.7547525867439996E-2</v>
      </c>
      <c r="AH10" s="77">
        <v>8.2743552247179802E-2</v>
      </c>
      <c r="AI10" s="77">
        <v>7.9116441502232807E-2</v>
      </c>
      <c r="AJ10" s="77">
        <v>7.6475482491293101E-2</v>
      </c>
      <c r="AK10" s="77">
        <v>7.4616638823142997E-2</v>
      </c>
      <c r="AL10" s="77">
        <v>7.3360683309299901E-2</v>
      </c>
      <c r="AM10" s="77">
        <v>7.2557354057835893E-2</v>
      </c>
      <c r="AN10" s="77">
        <v>7.2086710438553497E-2</v>
      </c>
      <c r="AO10" s="77">
        <v>7.1853439135607697E-2</v>
      </c>
      <c r="AP10" s="77">
        <v>7.1783424114766806E-2</v>
      </c>
      <c r="AQ10" s="77">
        <v>7.1821203706149001E-2</v>
      </c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  <c r="CW10" s="78"/>
      <c r="CX10" s="78"/>
      <c r="CY10" s="78"/>
      <c r="CZ10" s="78"/>
      <c r="DA10" s="78"/>
      <c r="DB10" s="78"/>
      <c r="DC10" s="78"/>
      <c r="DD10" s="78"/>
    </row>
    <row r="11" spans="11:108" x14ac:dyDescent="0.25">
      <c r="K11" s="84" t="s">
        <v>22</v>
      </c>
      <c r="L11" s="79">
        <f t="shared" si="0"/>
        <v>69</v>
      </c>
      <c r="M11" s="81" cm="1">
        <f t="array" ref="M11:AQ11">INDEX(ProjectionResults!$C$2:$CE$206,$L$11+$O$16-1,MATCH($M$2,ProjectionResults!$C$1:$CE$1,0)):INDEX(ProjectionResults!$C$2:$CE$206,$L$11+$O$16-1,MATCH($M$2+$L$3-$L$2,ProjectionResults!$C$1:$CE$1,0))</f>
        <v>0.11281907107345</v>
      </c>
      <c r="N11" s="77">
        <v>0.111016254029354</v>
      </c>
      <c r="O11" s="77">
        <v>0.10889564386672899</v>
      </c>
      <c r="P11" s="77">
        <v>0.106440905394884</v>
      </c>
      <c r="Q11" s="77">
        <v>0.103670121219839</v>
      </c>
      <c r="R11" s="77">
        <v>0.100644842383371</v>
      </c>
      <c r="S11" s="77">
        <v>9.7028947756668399E-2</v>
      </c>
      <c r="T11" s="77">
        <v>9.2682258454434605E-2</v>
      </c>
      <c r="U11" s="77">
        <v>8.7746464985471603E-2</v>
      </c>
      <c r="V11" s="77">
        <v>8.2409766628998807E-2</v>
      </c>
      <c r="W11" s="77">
        <v>7.6852418378435094E-2</v>
      </c>
      <c r="X11" s="77">
        <v>7.1234688339358296E-2</v>
      </c>
      <c r="Y11" s="77">
        <v>6.5964325901217299E-2</v>
      </c>
      <c r="Z11" s="77">
        <v>6.1001384668556299E-2</v>
      </c>
      <c r="AA11" s="77">
        <v>5.6256155615929899E-2</v>
      </c>
      <c r="AB11" s="77">
        <v>5.1984884786496002E-2</v>
      </c>
      <c r="AC11" s="77">
        <v>4.81091154846107E-2</v>
      </c>
      <c r="AD11" s="77">
        <v>4.46951125926114E-2</v>
      </c>
      <c r="AE11" s="77">
        <v>4.1801501332559401E-2</v>
      </c>
      <c r="AF11" s="77">
        <v>3.8262799044338103E-2</v>
      </c>
      <c r="AG11" s="77">
        <v>3.4704425915980698E-2</v>
      </c>
      <c r="AH11" s="77">
        <v>3.1687359736436597E-2</v>
      </c>
      <c r="AI11" s="77">
        <v>2.9160280380325001E-2</v>
      </c>
      <c r="AJ11" s="77">
        <v>2.7051187426912902E-2</v>
      </c>
      <c r="AK11" s="77">
        <v>2.5293583988852699E-2</v>
      </c>
      <c r="AL11" s="77">
        <v>2.3830145796549199E-2</v>
      </c>
      <c r="AM11" s="77">
        <v>2.2611612855588301E-2</v>
      </c>
      <c r="AN11" s="77">
        <v>2.1596726395473699E-2</v>
      </c>
      <c r="AO11" s="77">
        <v>2.0750609563635E-2</v>
      </c>
      <c r="AP11" s="77">
        <v>2.00441182195287E-2</v>
      </c>
      <c r="AQ11" s="77">
        <v>1.94533045270774E-2</v>
      </c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  <c r="CW11" s="78"/>
      <c r="CX11" s="78"/>
      <c r="CY11" s="78"/>
      <c r="CZ11" s="78"/>
      <c r="DA11" s="78"/>
      <c r="DB11" s="78"/>
      <c r="DC11" s="78"/>
      <c r="DD11" s="78"/>
    </row>
    <row r="12" spans="11:108" x14ac:dyDescent="0.25">
      <c r="K12" s="84" t="s">
        <v>26</v>
      </c>
      <c r="L12" s="79">
        <f>VLOOKUP(K12,$K$21:$L$31,2,FALSE)</f>
        <v>137</v>
      </c>
      <c r="M12" s="81" cm="1">
        <f t="array" ref="M12:AQ12">INDEX(ProjectionResults!$C$2:$CE$206,$L$12+$O$16-1,MATCH($M$2,ProjectionResults!$C$1:$CE$1,0)):INDEX(ProjectionResults!$C$2:$CE$206,$L$12+$O$16-1,MATCH($M$2+$L$3-$L$2,ProjectionResults!$C$1:$CE$1,0))</f>
        <v>8.1186410889594093E-2</v>
      </c>
      <c r="N12" s="77">
        <v>7.9877285749580695E-2</v>
      </c>
      <c r="O12" s="77">
        <v>7.82249833123142E-2</v>
      </c>
      <c r="P12" s="77">
        <v>7.6241018806080196E-2</v>
      </c>
      <c r="Q12" s="77">
        <v>7.3970274565263006E-2</v>
      </c>
      <c r="R12" s="77">
        <v>7.1487085424251404E-2</v>
      </c>
      <c r="S12" s="77">
        <v>6.8852717442550407E-2</v>
      </c>
      <c r="T12" s="77">
        <v>6.6112705003771394E-2</v>
      </c>
      <c r="U12" s="77">
        <v>6.3317914716132198E-2</v>
      </c>
      <c r="V12" s="77">
        <v>6.0522018283195901E-2</v>
      </c>
      <c r="W12" s="77">
        <v>5.7771182582102301E-2</v>
      </c>
      <c r="X12" s="77">
        <v>5.5103228170291903E-2</v>
      </c>
      <c r="Y12" s="77">
        <v>5.2559382590965098E-2</v>
      </c>
      <c r="Z12" s="77">
        <v>5.0163948256546499E-2</v>
      </c>
      <c r="AA12" s="77">
        <v>4.7928332561935197E-2</v>
      </c>
      <c r="AB12" s="77">
        <v>4.58733029542941E-2</v>
      </c>
      <c r="AC12" s="77">
        <v>4.40047820183605E-2</v>
      </c>
      <c r="AD12" s="77">
        <v>4.2322324724801401E-2</v>
      </c>
      <c r="AE12" s="77">
        <v>4.0824820513289797E-2</v>
      </c>
      <c r="AF12" s="77">
        <v>3.85075916254446E-2</v>
      </c>
      <c r="AG12" s="77">
        <v>3.5873475309792201E-2</v>
      </c>
      <c r="AH12" s="77">
        <v>3.34850521245669E-2</v>
      </c>
      <c r="AI12" s="77">
        <v>3.1357974273863699E-2</v>
      </c>
      <c r="AJ12" s="77">
        <v>2.9481382143492E-2</v>
      </c>
      <c r="AK12" s="77">
        <v>2.7836421272927299E-2</v>
      </c>
      <c r="AL12" s="77">
        <v>2.6401935748826998E-2</v>
      </c>
      <c r="AM12" s="77">
        <v>2.5155795638757601E-2</v>
      </c>
      <c r="AN12" s="77">
        <v>2.4076941542847102E-2</v>
      </c>
      <c r="AO12" s="77">
        <v>2.31452088466511E-2</v>
      </c>
      <c r="AP12" s="77">
        <v>2.2341889076213099E-2</v>
      </c>
      <c r="AQ12" s="77">
        <v>2.1650302215134701E-2</v>
      </c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  <c r="CW12" s="78"/>
      <c r="CX12" s="78"/>
      <c r="CY12" s="78"/>
      <c r="CZ12" s="78"/>
      <c r="DA12" s="78"/>
      <c r="DB12" s="78"/>
      <c r="DC12" s="78"/>
      <c r="DD12" s="78"/>
    </row>
    <row r="13" spans="11:108" x14ac:dyDescent="0.25">
      <c r="K13" s="84" t="s">
        <v>27</v>
      </c>
      <c r="L13" s="79">
        <f t="shared" si="0"/>
        <v>154</v>
      </c>
      <c r="M13" s="81" cm="1">
        <f t="array" ref="M13:AQ13">INDEX(ProjectionResults!$C$2:$CE$206,$L$13+$O$16-1,MATCH($M$2,ProjectionResults!$C$1:$CE$1,0)):INDEX(ProjectionResults!$C$2:$CE$206,$L$13+$O$16-1,MATCH($M$2+$L$3-$L$2,ProjectionResults!$C$1:$CE$1,0))</f>
        <v>0.12572026622235899</v>
      </c>
      <c r="N13" s="77">
        <v>0.11483123205271099</v>
      </c>
      <c r="O13" s="77">
        <v>0.10389278950464199</v>
      </c>
      <c r="P13" s="77">
        <v>9.3354256387812598E-2</v>
      </c>
      <c r="Q13" s="77">
        <v>8.3469144332502701E-2</v>
      </c>
      <c r="R13" s="77">
        <v>7.4475423167729204E-2</v>
      </c>
      <c r="S13" s="77">
        <v>6.6452688604907106E-2</v>
      </c>
      <c r="T13" s="77">
        <v>5.9314536718573202E-2</v>
      </c>
      <c r="U13" s="77">
        <v>5.3081586878486603E-2</v>
      </c>
      <c r="V13" s="77">
        <v>4.7753172629704597E-2</v>
      </c>
      <c r="W13" s="77">
        <v>4.3266108268332798E-2</v>
      </c>
      <c r="X13" s="77">
        <v>3.9532964914467401E-2</v>
      </c>
      <c r="Y13" s="77">
        <v>3.6468966286921201E-2</v>
      </c>
      <c r="Z13" s="77">
        <v>3.3980799950436E-2</v>
      </c>
      <c r="AA13" s="77">
        <v>3.1975104547138797E-2</v>
      </c>
      <c r="AB13" s="77">
        <v>3.0382060470541102E-2</v>
      </c>
      <c r="AC13" s="77">
        <v>2.9131999790497701E-2</v>
      </c>
      <c r="AD13" s="77">
        <v>2.8165317681128201E-2</v>
      </c>
      <c r="AE13" s="77">
        <v>2.7435232316199099E-2</v>
      </c>
      <c r="AF13" s="77">
        <v>2.67353321672468E-2</v>
      </c>
      <c r="AG13" s="77">
        <v>2.6095027696445401E-2</v>
      </c>
      <c r="AH13" s="77">
        <v>2.5610672634432102E-2</v>
      </c>
      <c r="AI13" s="77">
        <v>2.52505450545998E-2</v>
      </c>
      <c r="AJ13" s="77">
        <v>2.49922367082232E-2</v>
      </c>
      <c r="AK13" s="77">
        <v>2.4816046372200098E-2</v>
      </c>
      <c r="AL13" s="77">
        <v>2.4705553690108701E-2</v>
      </c>
      <c r="AM13" s="77">
        <v>2.46466624861599E-2</v>
      </c>
      <c r="AN13" s="77">
        <v>2.4628044569906901E-2</v>
      </c>
      <c r="AO13" s="77">
        <v>2.46400013148542E-2</v>
      </c>
      <c r="AP13" s="77">
        <v>2.4674329817731901E-2</v>
      </c>
      <c r="AQ13" s="77">
        <v>2.4724531545772501E-2</v>
      </c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  <c r="CW13" s="78"/>
      <c r="CX13" s="78"/>
      <c r="CY13" s="78"/>
      <c r="CZ13" s="78"/>
      <c r="DA13" s="78"/>
      <c r="DB13" s="78"/>
      <c r="DC13" s="78"/>
      <c r="DD13" s="78"/>
    </row>
    <row r="14" spans="11:108" x14ac:dyDescent="0.25">
      <c r="K14" s="76" t="s">
        <v>164</v>
      </c>
      <c r="L14" s="78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</row>
    <row r="15" spans="11:108" x14ac:dyDescent="0.25">
      <c r="L15" s="78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  <c r="CW15" s="78"/>
      <c r="CX15" s="78"/>
      <c r="CY15" s="78"/>
      <c r="CZ15" s="78"/>
      <c r="DA15" s="78"/>
      <c r="DB15" s="78"/>
      <c r="DC15" s="78"/>
      <c r="DD15" s="78"/>
    </row>
    <row r="16" spans="11:108" x14ac:dyDescent="0.25">
      <c r="K16" s="78"/>
      <c r="L16" s="77"/>
      <c r="M16" s="77"/>
      <c r="N16" s="80" t="s">
        <v>117</v>
      </c>
      <c r="O16" s="79">
        <f>VLOOKUP($L$4,$N$17:$O$33,2,FALSE)</f>
        <v>8</v>
      </c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  <c r="CW16" s="78"/>
      <c r="CX16" s="78"/>
      <c r="CY16" s="78"/>
      <c r="CZ16" s="78"/>
      <c r="DA16" s="78"/>
      <c r="DB16" s="78"/>
      <c r="DC16" s="78"/>
      <c r="DD16" s="78"/>
    </row>
    <row r="17" spans="1:108" x14ac:dyDescent="0.25">
      <c r="K17" s="77"/>
      <c r="L17" s="77"/>
      <c r="M17" s="77"/>
      <c r="N17" s="77" t="s">
        <v>2</v>
      </c>
      <c r="O17" s="77">
        <v>1</v>
      </c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  <c r="CW17" s="78"/>
      <c r="CX17" s="78"/>
      <c r="CY17" s="78"/>
      <c r="CZ17" s="78"/>
      <c r="DA17" s="78"/>
      <c r="DB17" s="78"/>
      <c r="DC17" s="78"/>
      <c r="DD17" s="78"/>
    </row>
    <row r="18" spans="1:108" x14ac:dyDescent="0.25">
      <c r="K18" s="77"/>
      <c r="L18" s="77"/>
      <c r="M18" s="77"/>
      <c r="N18" s="77" t="s">
        <v>3</v>
      </c>
      <c r="O18" s="77">
        <f>1+O17</f>
        <v>2</v>
      </c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  <c r="CW18" s="78"/>
      <c r="CX18" s="78"/>
      <c r="CY18" s="78"/>
      <c r="CZ18" s="78"/>
      <c r="DA18" s="78"/>
      <c r="DB18" s="78"/>
      <c r="DC18" s="78"/>
      <c r="DD18" s="78"/>
    </row>
    <row r="19" spans="1:108" x14ac:dyDescent="0.25">
      <c r="K19" s="77"/>
      <c r="L19" s="77"/>
      <c r="M19" s="77"/>
      <c r="N19" s="77" t="s">
        <v>4</v>
      </c>
      <c r="O19" s="77">
        <f t="shared" ref="O19:O33" si="1">1+O18</f>
        <v>3</v>
      </c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  <c r="CW19" s="78"/>
      <c r="CX19" s="78"/>
      <c r="CY19" s="78"/>
      <c r="CZ19" s="78"/>
      <c r="DA19" s="78"/>
      <c r="DB19" s="78"/>
      <c r="DC19" s="78"/>
      <c r="DD19" s="78"/>
    </row>
    <row r="20" spans="1:108" x14ac:dyDescent="0.25">
      <c r="A20" s="74"/>
      <c r="K20" s="80" t="s">
        <v>118</v>
      </c>
      <c r="L20" s="80"/>
      <c r="M20" s="77"/>
      <c r="N20" s="77" t="s">
        <v>5</v>
      </c>
      <c r="O20" s="77">
        <f t="shared" si="1"/>
        <v>4</v>
      </c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  <c r="CW20" s="78"/>
      <c r="CX20" s="78"/>
      <c r="CY20" s="78"/>
      <c r="CZ20" s="78"/>
      <c r="DA20" s="78"/>
      <c r="DB20" s="78"/>
      <c r="DC20" s="78"/>
      <c r="DD20" s="78"/>
    </row>
    <row r="21" spans="1:108" x14ac:dyDescent="0.25">
      <c r="A21" s="74"/>
      <c r="K21" s="77" t="s">
        <v>21</v>
      </c>
      <c r="L21" s="77">
        <v>52</v>
      </c>
      <c r="M21" s="77"/>
      <c r="N21" s="77" t="s">
        <v>6</v>
      </c>
      <c r="O21" s="77">
        <f t="shared" si="1"/>
        <v>5</v>
      </c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  <c r="CW21" s="78"/>
      <c r="CX21" s="78"/>
      <c r="CY21" s="78"/>
      <c r="CZ21" s="78"/>
      <c r="DA21" s="78"/>
      <c r="DB21" s="78"/>
      <c r="DC21" s="78"/>
      <c r="DD21" s="78"/>
    </row>
    <row r="22" spans="1:108" x14ac:dyDescent="0.25">
      <c r="A22" s="75"/>
      <c r="K22" s="77" t="s">
        <v>25</v>
      </c>
      <c r="L22" s="77">
        <v>120</v>
      </c>
      <c r="M22" s="77"/>
      <c r="N22" s="77" t="s">
        <v>7</v>
      </c>
      <c r="O22" s="77">
        <f t="shared" si="1"/>
        <v>6</v>
      </c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  <c r="CW22" s="78"/>
      <c r="CX22" s="78"/>
      <c r="CY22" s="78"/>
      <c r="CZ22" s="78"/>
      <c r="DA22" s="78"/>
      <c r="DB22" s="78"/>
      <c r="DC22" s="78"/>
      <c r="DD22" s="78"/>
    </row>
    <row r="23" spans="1:108" x14ac:dyDescent="0.25">
      <c r="K23" s="77" t="s">
        <v>22</v>
      </c>
      <c r="L23" s="77">
        <v>69</v>
      </c>
      <c r="M23" s="77"/>
      <c r="N23" s="77" t="s">
        <v>8</v>
      </c>
      <c r="O23" s="77">
        <f t="shared" si="1"/>
        <v>7</v>
      </c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</row>
    <row r="24" spans="1:108" x14ac:dyDescent="0.25">
      <c r="K24" s="77" t="s">
        <v>26</v>
      </c>
      <c r="L24" s="77">
        <v>137</v>
      </c>
      <c r="M24" s="77"/>
      <c r="N24" s="77" t="s">
        <v>9</v>
      </c>
      <c r="O24" s="77">
        <f t="shared" si="1"/>
        <v>8</v>
      </c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  <c r="CW24" s="78"/>
      <c r="CX24" s="78"/>
      <c r="CY24" s="78"/>
      <c r="CZ24" s="78"/>
      <c r="DA24" s="78"/>
      <c r="DB24" s="78"/>
      <c r="DC24" s="78"/>
      <c r="DD24" s="78"/>
    </row>
    <row r="25" spans="1:108" x14ac:dyDescent="0.25">
      <c r="K25" s="77" t="s">
        <v>23</v>
      </c>
      <c r="L25" s="77">
        <v>86</v>
      </c>
      <c r="M25" s="77"/>
      <c r="N25" s="77" t="s">
        <v>10</v>
      </c>
      <c r="O25" s="77">
        <f t="shared" si="1"/>
        <v>9</v>
      </c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  <c r="CW25" s="78"/>
      <c r="CX25" s="78"/>
      <c r="CY25" s="78"/>
      <c r="CZ25" s="78"/>
      <c r="DA25" s="78"/>
      <c r="DB25" s="78"/>
      <c r="DC25" s="78"/>
      <c r="DD25" s="78"/>
    </row>
    <row r="26" spans="1:108" x14ac:dyDescent="0.25">
      <c r="K26" s="77" t="s">
        <v>27</v>
      </c>
      <c r="L26" s="77">
        <v>154</v>
      </c>
      <c r="M26" s="77"/>
      <c r="N26" s="77" t="s">
        <v>11</v>
      </c>
      <c r="O26" s="77">
        <f t="shared" si="1"/>
        <v>10</v>
      </c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  <c r="CW26" s="78"/>
      <c r="CX26" s="78"/>
      <c r="CY26" s="78"/>
      <c r="CZ26" s="78"/>
      <c r="DA26" s="78"/>
      <c r="DB26" s="78"/>
      <c r="DC26" s="78"/>
      <c r="DD26" s="78"/>
    </row>
    <row r="27" spans="1:108" x14ac:dyDescent="0.25">
      <c r="K27" s="77" t="s">
        <v>28</v>
      </c>
      <c r="L27" s="77">
        <f>L26+17</f>
        <v>171</v>
      </c>
      <c r="M27" s="77"/>
      <c r="N27" s="77" t="s">
        <v>12</v>
      </c>
      <c r="O27" s="77">
        <f t="shared" si="1"/>
        <v>11</v>
      </c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  <c r="CW27" s="78"/>
      <c r="CX27" s="78"/>
      <c r="CY27" s="78"/>
      <c r="CZ27" s="78"/>
      <c r="DA27" s="78"/>
      <c r="DB27" s="78"/>
      <c r="DC27" s="78"/>
      <c r="DD27" s="78"/>
    </row>
    <row r="28" spans="1:108" x14ac:dyDescent="0.25">
      <c r="K28" s="77" t="s">
        <v>146</v>
      </c>
      <c r="L28" s="77">
        <v>1</v>
      </c>
      <c r="M28" s="77"/>
      <c r="N28" s="77" t="s">
        <v>13</v>
      </c>
      <c r="O28" s="77">
        <f t="shared" si="1"/>
        <v>12</v>
      </c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</row>
    <row r="29" spans="1:108" x14ac:dyDescent="0.25">
      <c r="K29" s="77" t="s">
        <v>147</v>
      </c>
      <c r="L29" s="77">
        <v>18</v>
      </c>
      <c r="M29" s="77"/>
      <c r="N29" s="77" t="s">
        <v>14</v>
      </c>
      <c r="O29" s="77">
        <f t="shared" si="1"/>
        <v>13</v>
      </c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</row>
    <row r="30" spans="1:108" x14ac:dyDescent="0.25">
      <c r="K30" s="77" t="s">
        <v>148</v>
      </c>
      <c r="L30" s="77">
        <v>35</v>
      </c>
      <c r="M30" s="77"/>
      <c r="N30" s="77" t="s">
        <v>15</v>
      </c>
      <c r="O30" s="77">
        <f t="shared" si="1"/>
        <v>14</v>
      </c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</row>
    <row r="31" spans="1:108" x14ac:dyDescent="0.25">
      <c r="K31" s="77" t="s">
        <v>112</v>
      </c>
      <c r="L31" s="77">
        <f>204-O16</f>
        <v>196</v>
      </c>
      <c r="M31" s="77"/>
      <c r="N31" s="77" t="s">
        <v>16</v>
      </c>
      <c r="O31" s="77">
        <f t="shared" si="1"/>
        <v>15</v>
      </c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  <c r="CW31" s="78"/>
      <c r="CX31" s="78"/>
      <c r="CY31" s="78"/>
      <c r="CZ31" s="78"/>
      <c r="DA31" s="78"/>
      <c r="DB31" s="78"/>
      <c r="DC31" s="78"/>
      <c r="DD31" s="78"/>
    </row>
    <row r="32" spans="1:108" x14ac:dyDescent="0.25">
      <c r="K32" s="73"/>
      <c r="L32" s="77"/>
      <c r="M32" s="77"/>
      <c r="N32" s="77" t="s">
        <v>17</v>
      </c>
      <c r="O32" s="77">
        <f t="shared" si="1"/>
        <v>16</v>
      </c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  <c r="CW32" s="78"/>
      <c r="CX32" s="78"/>
      <c r="CY32" s="78"/>
      <c r="CZ32" s="78"/>
      <c r="DA32" s="78"/>
      <c r="DB32" s="78"/>
      <c r="DC32" s="78"/>
      <c r="DD32" s="78"/>
    </row>
    <row r="33" spans="11:108" x14ac:dyDescent="0.25">
      <c r="K33" s="73"/>
      <c r="L33" s="77"/>
      <c r="M33" s="77"/>
      <c r="N33" s="77" t="s">
        <v>18</v>
      </c>
      <c r="O33" s="77">
        <f t="shared" si="1"/>
        <v>17</v>
      </c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  <c r="CW33" s="78"/>
      <c r="CX33" s="78"/>
      <c r="CY33" s="78"/>
      <c r="CZ33" s="78"/>
      <c r="DA33" s="78"/>
      <c r="DB33" s="78"/>
      <c r="DC33" s="78"/>
      <c r="DD33" s="78"/>
    </row>
    <row r="34" spans="11:108" x14ac:dyDescent="0.25"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8"/>
      <c r="DD34" s="78"/>
    </row>
    <row r="35" spans="11:108" x14ac:dyDescent="0.25"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78"/>
    </row>
  </sheetData>
  <dataValidations count="1">
    <dataValidation type="list" allowBlank="1" showInputMessage="1" showErrorMessage="1" sqref="L4" xr:uid="{5F168B46-2795-43A9-9E28-E2E3A0B8C6C3}">
      <formula1>$N$17:$N$33</formula1>
    </dataValidation>
  </dataValidations>
  <pageMargins left="0.7" right="0.7" top="0.75" bottom="0.75" header="0.3" footer="0.3"/>
  <pageSetup paperSize="9" orientation="portrait" horizontalDpi="4294967293" vertic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92F040D-65D6-4E60-B607-E688C6E232D1}">
          <x14:formula1>
            <xm:f>ProjectionResults!$C$1:$CE$1</xm:f>
          </x14:formula1>
          <xm:sqref>L2:L3</xm:sqref>
        </x14:dataValidation>
        <x14:dataValidation type="list" allowBlank="1" showInputMessage="1" showErrorMessage="1" xr:uid="{96438EDD-7EF3-4BC0-996C-0FBABDB3FFD7}">
          <x14:formula1>
            <xm:f>'Lists dropdown menus'!$D$3:$D$13</xm:f>
          </x14:formula1>
          <xm:sqref>K7:K13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E5740-82B6-4B03-BD1D-9887D7B05A5C}">
  <sheetPr>
    <tabColor rgb="FF92D050"/>
  </sheetPr>
  <dimension ref="A1:R33"/>
  <sheetViews>
    <sheetView zoomScale="90" zoomScaleNormal="90" workbookViewId="0">
      <pane xSplit="2" ySplit="2" topLeftCell="C3" activePane="bottomRight" state="frozen"/>
      <selection pane="topRight" activeCell="C1" sqref="C1"/>
      <selection pane="bottomLeft" activeCell="A5" sqref="A5"/>
      <selection pane="bottomRight" activeCell="F11" sqref="F11"/>
    </sheetView>
  </sheetViews>
  <sheetFormatPr defaultColWidth="8.7109375" defaultRowHeight="15" x14ac:dyDescent="0.25"/>
  <cols>
    <col min="1" max="1" width="9" style="41" customWidth="1"/>
    <col min="2" max="2" width="29" customWidth="1"/>
    <col min="3" max="3" width="11.7109375" customWidth="1"/>
    <col min="4" max="4" width="10.28515625" customWidth="1"/>
    <col min="5" max="5" width="10.140625" customWidth="1"/>
    <col min="6" max="6" width="11.7109375" customWidth="1"/>
    <col min="7" max="7" width="12.42578125" customWidth="1"/>
    <col min="9" max="10" width="12.42578125" customWidth="1"/>
    <col min="11" max="11" width="11.42578125" customWidth="1"/>
    <col min="12" max="12" width="9.7109375" customWidth="1"/>
    <col min="13" max="13" width="18" customWidth="1"/>
    <col min="14" max="14" width="18.28515625" customWidth="1"/>
    <col min="15" max="15" width="16.42578125" customWidth="1"/>
    <col min="16" max="16" width="12.7109375" customWidth="1"/>
    <col min="17" max="17" width="17.140625" customWidth="1"/>
  </cols>
  <sheetData>
    <row r="1" spans="1:18" x14ac:dyDescent="0.25">
      <c r="A1" s="31"/>
      <c r="B1" s="53" t="s">
        <v>81</v>
      </c>
      <c r="C1" s="83">
        <v>2021</v>
      </c>
      <c r="D1" s="53"/>
      <c r="E1" s="53"/>
      <c r="F1" s="53"/>
      <c r="G1" s="3"/>
      <c r="H1" s="3"/>
      <c r="I1" s="3"/>
      <c r="J1" s="3"/>
      <c r="K1" s="103" t="s">
        <v>145</v>
      </c>
      <c r="L1" s="103"/>
      <c r="M1" s="48"/>
      <c r="N1" s="49"/>
      <c r="O1" s="49"/>
      <c r="P1" s="3"/>
      <c r="Q1" s="3"/>
    </row>
    <row r="2" spans="1:18" ht="64.900000000000006" customHeight="1" x14ac:dyDescent="0.25">
      <c r="A2" s="97" t="s">
        <v>121</v>
      </c>
      <c r="B2" s="4" t="s">
        <v>65</v>
      </c>
      <c r="C2" s="5" t="s">
        <v>66</v>
      </c>
      <c r="D2" s="5" t="s">
        <v>82</v>
      </c>
      <c r="E2" s="5" t="s">
        <v>153</v>
      </c>
      <c r="F2" s="5" t="s">
        <v>67</v>
      </c>
      <c r="G2" s="42" t="s">
        <v>68</v>
      </c>
      <c r="H2" s="8" t="s">
        <v>69</v>
      </c>
      <c r="I2" s="7" t="s">
        <v>70</v>
      </c>
      <c r="J2" s="6" t="s">
        <v>80</v>
      </c>
      <c r="K2" s="105" t="s">
        <v>10</v>
      </c>
      <c r="L2" s="105" t="s">
        <v>11</v>
      </c>
      <c r="M2" s="54" t="s">
        <v>84</v>
      </c>
      <c r="N2" s="6" t="s">
        <v>85</v>
      </c>
      <c r="O2" s="6" t="s">
        <v>86</v>
      </c>
      <c r="P2" s="6" t="s">
        <v>94</v>
      </c>
      <c r="Q2" s="55" t="s">
        <v>138</v>
      </c>
    </row>
    <row r="3" spans="1:18" x14ac:dyDescent="0.25">
      <c r="A3" s="31" t="s">
        <v>24</v>
      </c>
      <c r="B3" s="9" t="s">
        <v>71</v>
      </c>
      <c r="C3" s="10">
        <f>HLOOKUP($C$1,ProjectionResults!$C$1:$CE$206,120,FALSE)</f>
        <v>315945.42</v>
      </c>
      <c r="D3" s="11">
        <f>C3/C$7</f>
        <v>0.13999999999999999</v>
      </c>
      <c r="E3" s="10">
        <f>HLOOKUP($C$1,ProjectionResults!$C$1:$CE$206,110,FALSE)</f>
        <v>0</v>
      </c>
      <c r="F3" s="10">
        <f>HLOOKUP($C$1,ProjectionResults!$C$1:$CE$206,111,FALSE)</f>
        <v>0</v>
      </c>
      <c r="G3" s="10">
        <f>HLOOKUP($C$1,ProjectionResults!$C$1:$CE$206,105,FALSE)</f>
        <v>0</v>
      </c>
      <c r="H3" s="10">
        <f>HLOOKUP($C$1,ProjectionResults!$C$1:$CE$206,104,FALSE)</f>
        <v>0</v>
      </c>
      <c r="I3" s="12">
        <f>H3/H$7</f>
        <v>0</v>
      </c>
      <c r="J3" s="10">
        <f>HLOOKUP($C$1,ProjectionResults!$C$1:$CE$206,116,FALSE)</f>
        <v>0</v>
      </c>
      <c r="K3" s="10">
        <f>VLOOKUP(K$2,ProjectionResults!$B$112:$CE$115,51,FALSE)</f>
        <v>0</v>
      </c>
      <c r="L3" s="10">
        <f>VLOOKUP(L$2,ProjectionResults!$B$112:$CE$115,51,FALSE)</f>
        <v>0</v>
      </c>
      <c r="M3" s="43">
        <f>HLOOKUP($C$1,ProjectionResults!$C$1:$CE$206,117,FALSE)</f>
        <v>0</v>
      </c>
      <c r="N3" s="10">
        <f>HLOOKUP($C$1,ProjectionResults!$C$1:$CE$206,118,FALSE)</f>
        <v>0</v>
      </c>
      <c r="O3" s="11">
        <f>HLOOKUP($C$1,ProjectionResults!$C$1:$CE$206,119,FALSE)</f>
        <v>0</v>
      </c>
      <c r="P3" s="10"/>
      <c r="Q3" s="56"/>
      <c r="R3" s="40"/>
    </row>
    <row r="4" spans="1:18" x14ac:dyDescent="0.25">
      <c r="A4" s="31" t="s">
        <v>21</v>
      </c>
      <c r="B4" s="9" t="s">
        <v>72</v>
      </c>
      <c r="C4" s="10">
        <f>HLOOKUP($C$1,ProjectionResults!$C$1:$CE$206,69,FALSE)</f>
        <v>1159109.38344792</v>
      </c>
      <c r="D4" s="11">
        <f t="shared" ref="D4:D6" si="0">C4/C$7</f>
        <v>0.5136181865928261</v>
      </c>
      <c r="E4" s="13">
        <f>HLOOKUP($C$1,ProjectionResults!$C$1:$CE$206,59,FALSE)</f>
        <v>3.4702800022513899E-2</v>
      </c>
      <c r="F4" s="13">
        <f>HLOOKUP($C$1,ProjectionResults!$C$1:$CE$206,60,FALSE)</f>
        <v>6.4112106895129802E-3</v>
      </c>
      <c r="G4" s="14">
        <f>HLOOKUP($C$1,ProjectionResults!$C$1:$CE$206,54,FALSE)*1000</f>
        <v>0.92791956585036606</v>
      </c>
      <c r="H4" s="10">
        <f>HLOOKUP($C$1,ProjectionResults!$C$1:$CE$206,53,FALSE)</f>
        <v>1049.75035575898</v>
      </c>
      <c r="I4" s="12">
        <f>H4/H$7</f>
        <v>0.18961648554382837</v>
      </c>
      <c r="J4" s="10">
        <f>HLOOKUP($C$1,ProjectionResults!$C$1:$CE$206,65,FALSE)</f>
        <v>131.71121900774401</v>
      </c>
      <c r="K4" s="10">
        <f>VLOOKUP(K$2,ProjectionResults!$B$61:$CE$64,51,FALSE)</f>
        <v>108625.275180421</v>
      </c>
      <c r="L4" s="10">
        <f>VLOOKUP(L$2,ProjectionResults!$B$61:$CE$64,51,FALSE)</f>
        <v>838.05477229728695</v>
      </c>
      <c r="M4" s="43">
        <f>HLOOKUP($C$1,ProjectionResults!$C$1:$CE$206,66,FALSE)</f>
        <v>9.0411577835597505</v>
      </c>
      <c r="N4" s="10">
        <f>HLOOKUP($C$1,ProjectionResults!$C$1:$CE$206,67,FALSE)</f>
        <v>4.4173115438561599</v>
      </c>
      <c r="O4" s="11">
        <f>HLOOKUP($C$1,ProjectionResults!$C$1:$CE$206,68,FALSE)</f>
        <v>0.48857808364859001</v>
      </c>
      <c r="P4" s="10"/>
      <c r="Q4" s="56"/>
      <c r="R4" s="40"/>
    </row>
    <row r="5" spans="1:18" x14ac:dyDescent="0.25">
      <c r="A5" s="31" t="s">
        <v>22</v>
      </c>
      <c r="B5" s="9" t="s">
        <v>73</v>
      </c>
      <c r="C5" s="10">
        <f>HLOOKUP($C$1,ProjectionResults!$C$1:$CE$206,86,FALSE)</f>
        <v>744728.49</v>
      </c>
      <c r="D5" s="11">
        <f t="shared" si="0"/>
        <v>0.33</v>
      </c>
      <c r="E5" s="101">
        <f>HLOOKUP($C$1,ProjectionResults!$C$1:$CE$206,76,FALSE)</f>
        <v>0.14951716494439601</v>
      </c>
      <c r="F5" s="13">
        <f>HLOOKUP($C$1,ProjectionResults!$C$1:$CE$206,77,FALSE)</f>
        <v>3.1687359736436597E-2</v>
      </c>
      <c r="G5" s="14">
        <f>HLOOKUP($C$1,ProjectionResults!$C$1:$CE$206,71,FALSE)*1000</f>
        <v>4.9628995963060305</v>
      </c>
      <c r="H5" s="10">
        <f>HLOOKUP($C$1,ProjectionResults!$C$1:$CE$206,70,FALSE)</f>
        <v>3531.5853060398799</v>
      </c>
      <c r="I5" s="12">
        <f t="shared" ref="I5:I6" si="1">H5/H$7</f>
        <v>0.63791051887317174</v>
      </c>
      <c r="J5" s="10">
        <f>HLOOKUP($C$1,ProjectionResults!$C$1:$CE$206,82,FALSE)</f>
        <v>439.70555976175098</v>
      </c>
      <c r="K5" s="10">
        <f>VLOOKUP(K$2,ProjectionResults!$B$78:$CE$81,51,FALSE)</f>
        <v>69791.805947004905</v>
      </c>
      <c r="L5" s="10">
        <f>VLOOKUP(L$2,ProjectionResults!$B$78:$CE$81,51,FALSE)</f>
        <v>2769.1095867665999</v>
      </c>
      <c r="M5" s="43">
        <f>HLOOKUP($C$1,ProjectionResults!$C$1:$CE$206,83,FALSE)</f>
        <v>147.62978589202899</v>
      </c>
      <c r="N5" s="10">
        <f>HLOOKUP($C$1,ProjectionResults!$C$1:$CE$206,84,FALSE)</f>
        <v>60.497166161698502</v>
      </c>
      <c r="O5" s="11">
        <f>HLOOKUP($C$1,ProjectionResults!$C$1:$CE$206,85,FALSE)</f>
        <v>0.40978970331870501</v>
      </c>
      <c r="P5" s="10"/>
      <c r="Q5" s="56"/>
      <c r="R5" s="40"/>
    </row>
    <row r="6" spans="1:18" x14ac:dyDescent="0.25">
      <c r="A6" s="31" t="s">
        <v>23</v>
      </c>
      <c r="B6" s="15" t="s">
        <v>74</v>
      </c>
      <c r="C6" s="16">
        <f>HLOOKUP($C$1,ProjectionResults!$C$1:$CE$206,103,FALSE)</f>
        <v>36969.706552080002</v>
      </c>
      <c r="D6" s="17">
        <f t="shared" si="0"/>
        <v>1.6381813407173935E-2</v>
      </c>
      <c r="E6" s="102">
        <f>HLOOKUP($C$1,ProjectionResults!$C$1:$CE$206,93,FALSE)</f>
        <v>0.41972795863293</v>
      </c>
      <c r="F6" s="17">
        <f>HLOOKUP($C$1,ProjectionResults!$C$1:$CE$206,94,FALSE)</f>
        <v>6.8452584123931404E-2</v>
      </c>
      <c r="G6" s="16">
        <f>HLOOKUP($C$1,ProjectionResults!$C$1:$CE$206,88,FALSE)*1000</f>
        <v>28.675453763754899</v>
      </c>
      <c r="H6" s="16">
        <f>HLOOKUP($C$1,ProjectionResults!$C$1:$CE$206,87,FALSE)</f>
        <v>954.84096729670603</v>
      </c>
      <c r="I6" s="18">
        <f t="shared" si="1"/>
        <v>0.17247299558299975</v>
      </c>
      <c r="J6" s="16">
        <f>HLOOKUP($C$1,ProjectionResults!$C$1:$CE$206,99,FALSE)</f>
        <v>162.49432574339099</v>
      </c>
      <c r="K6" s="16">
        <f>VLOOKUP(K$2,ProjectionResults!$B$95:$CE$99,51,FALSE)</f>
        <v>12096.9891602357</v>
      </c>
      <c r="L6" s="16">
        <f>VLOOKUP(L$2,ProjectionResults!$B$95:$CE$99,51,FALSE)</f>
        <v>830.36046162075195</v>
      </c>
      <c r="M6" s="45">
        <f>HLOOKUP($C$1,ProjectionResults!$C$1:$CE$206,100,FALSE)</f>
        <v>176.131621182788</v>
      </c>
      <c r="N6" s="16">
        <f>HLOOKUP($C$1,ProjectionResults!$C$1:$CE$206,101,FALSE)</f>
        <v>116.495292992985</v>
      </c>
      <c r="O6" s="28">
        <f>HLOOKUP($C$1,ProjectionResults!$C$1:$CE$206,102,FALSE)</f>
        <v>0.66141043959441803</v>
      </c>
      <c r="P6" s="16"/>
      <c r="Q6" s="57"/>
      <c r="R6" s="40"/>
    </row>
    <row r="7" spans="1:18" x14ac:dyDescent="0.25">
      <c r="A7" s="31" t="s">
        <v>1</v>
      </c>
      <c r="B7" s="19" t="s">
        <v>75</v>
      </c>
      <c r="C7" s="20">
        <f>SUM(C3:C6)</f>
        <v>2256753</v>
      </c>
      <c r="D7" s="21">
        <f>SUM(D3:D6)</f>
        <v>1.0000000000000002</v>
      </c>
      <c r="E7" s="22">
        <f>HLOOKUP($C$1,ProjectionResults!$C$1:$CE$206,8,FALSE)</f>
        <v>7.4040558749006502E-2</v>
      </c>
      <c r="F7" s="22">
        <f>HLOOKUP($C$1,ProjectionResults!$C$1:$CE$206,9,FALSE)</f>
        <v>1.48711205815934E-2</v>
      </c>
      <c r="G7" s="23">
        <f>HLOOKUP($C$1,ProjectionResults!$C$1:$CE$206,3,FALSE)*1000</f>
        <v>2.4907394239367497</v>
      </c>
      <c r="H7" s="20">
        <f>SUM(H3:H6)</f>
        <v>5536.1766290955666</v>
      </c>
      <c r="I7" s="24">
        <f>SUM(I3:I6)</f>
        <v>0.99999999999999989</v>
      </c>
      <c r="J7" s="20">
        <f>HLOOKUP($C$1,ProjectionResults!$C$1:$CE$206,14,FALSE)</f>
        <v>733.91110451288603</v>
      </c>
      <c r="K7" s="20">
        <f>VLOOKUP(K$2,ProjectionResults!$B$10:$CE$14,51,FALSE)</f>
        <v>190514.07028766201</v>
      </c>
      <c r="L7" s="20">
        <f>VLOOKUP(L$2,ProjectionResults!$B$10:$CE$14,51,FALSE)</f>
        <v>4437.52482068464</v>
      </c>
      <c r="M7" s="46">
        <f>HLOOKUP($C$1,ProjectionResults!$C$1:$CE$206,15,FALSE)</f>
        <v>332.80256485837702</v>
      </c>
      <c r="N7" s="20">
        <f>HLOOKUP($C$1,ProjectionResults!$C$1:$CE$206,16,FALSE)</f>
        <v>181.40977069854</v>
      </c>
      <c r="O7" s="21">
        <f>HLOOKUP($C$1,ProjectionResults!$C$1:$CE$206,17,FALSE)</f>
        <v>0.54509727344120196</v>
      </c>
      <c r="P7" s="20"/>
      <c r="Q7" s="58"/>
      <c r="R7" s="40"/>
    </row>
    <row r="8" spans="1:18" x14ac:dyDescent="0.25">
      <c r="A8" s="31"/>
      <c r="B8" s="9"/>
      <c r="C8" s="25"/>
      <c r="D8" s="26"/>
      <c r="E8" s="25"/>
      <c r="F8" s="25"/>
      <c r="G8" s="25"/>
      <c r="H8" s="25"/>
      <c r="I8" s="12"/>
      <c r="J8" s="25"/>
      <c r="K8" s="25"/>
      <c r="L8" s="25"/>
      <c r="M8" s="47"/>
      <c r="N8" s="25"/>
      <c r="O8" s="26"/>
      <c r="P8" s="25"/>
      <c r="Q8" s="59"/>
      <c r="R8" s="40"/>
    </row>
    <row r="9" spans="1:18" x14ac:dyDescent="0.25">
      <c r="A9" s="31"/>
      <c r="B9" s="27" t="s">
        <v>76</v>
      </c>
      <c r="C9" s="25"/>
      <c r="D9" s="26"/>
      <c r="E9" s="25"/>
      <c r="F9" s="25"/>
      <c r="G9" s="25"/>
      <c r="H9" s="25"/>
      <c r="I9" s="12"/>
      <c r="J9" s="25"/>
      <c r="K9" s="25"/>
      <c r="L9" s="25"/>
      <c r="M9" s="47"/>
      <c r="N9" s="25"/>
      <c r="O9" s="26"/>
      <c r="P9" s="25"/>
      <c r="Q9" s="59"/>
      <c r="R9" s="40"/>
    </row>
    <row r="10" spans="1:18" x14ac:dyDescent="0.25">
      <c r="A10" s="31" t="s">
        <v>29</v>
      </c>
      <c r="B10" s="9" t="s">
        <v>71</v>
      </c>
      <c r="C10" s="10">
        <f>HLOOKUP($C$1,ProjectionResults!$C$1:$CE$206,205,FALSE)</f>
        <v>331933.7</v>
      </c>
      <c r="D10" s="11">
        <f>C10/C$15</f>
        <v>0.14000000000000004</v>
      </c>
      <c r="E10" s="10">
        <f>HLOOKUP($C$1,ProjectionResults!$C$1:$CE$206,195,FALSE)</f>
        <v>0</v>
      </c>
      <c r="F10" s="10">
        <f>HLOOKUP($C$1,ProjectionResults!$C$1:$CE$206,196,FALSE)</f>
        <v>0</v>
      </c>
      <c r="G10" s="14">
        <f>HLOOKUP($C$1,ProjectionResults!$C$1:$CE$206,190,FALSE)*1000</f>
        <v>0</v>
      </c>
      <c r="H10" s="10">
        <f>HLOOKUP($C$1,ProjectionResults!$C$1:$CE$206,189,FALSE)</f>
        <v>0</v>
      </c>
      <c r="I10" s="12">
        <f>H10/H$15</f>
        <v>0</v>
      </c>
      <c r="J10" s="10">
        <f>HLOOKUP($C$1,ProjectionResults!$C$1:$CE$206,201,FALSE)</f>
        <v>0</v>
      </c>
      <c r="K10" s="10">
        <f>VLOOKUP(K$2,ProjectionResults!$B$197:$CE$201,51,FALSE)</f>
        <v>0</v>
      </c>
      <c r="L10" s="10">
        <f>VLOOKUP(L$2,ProjectionResults!$B$197:$CE$201,51,FALSE)</f>
        <v>0</v>
      </c>
      <c r="M10" s="43">
        <f>HLOOKUP($C$1,ProjectionResults!$C$1:$CE$206,202,FALSE)</f>
        <v>0</v>
      </c>
      <c r="N10" s="10">
        <f>HLOOKUP($C$1,ProjectionResults!$C$1:$CE$206,203,FALSE)</f>
        <v>0</v>
      </c>
      <c r="O10" s="11">
        <f>HLOOKUP($C$1,ProjectionResults!$C$1:$CE$206,204,FALSE)</f>
        <v>0</v>
      </c>
      <c r="P10" s="10"/>
      <c r="Q10" s="56"/>
      <c r="R10" s="40"/>
    </row>
    <row r="11" spans="1:18" x14ac:dyDescent="0.25">
      <c r="A11" s="31" t="s">
        <v>25</v>
      </c>
      <c r="B11" s="9" t="s">
        <v>72</v>
      </c>
      <c r="C11" s="10">
        <f>HLOOKUP($C$1,ProjectionResults!$C$1:$CE$206,137,FALSE)</f>
        <v>943640.09</v>
      </c>
      <c r="D11" s="11">
        <f t="shared" ref="D11:D14" si="2">C11/C$15</f>
        <v>0.39800000000000008</v>
      </c>
      <c r="E11" s="13">
        <f>HLOOKUP($C$1,ProjectionResults!$C$1:$CE$206,127,FALSE)</f>
        <v>2.1312524993025401E-2</v>
      </c>
      <c r="F11" s="13">
        <f>HLOOKUP($C$1,ProjectionResults!$C$1:$CE$206,128,FALSE)</f>
        <v>6.7377586355157303E-3</v>
      </c>
      <c r="G11" s="14">
        <f>HLOOKUP($C$1,ProjectionResults!$C$1:$CE$206,122,FALSE)*1000</f>
        <v>0.55453930722293399</v>
      </c>
      <c r="H11" s="10">
        <f>HLOOKUP($C$1,ProjectionResults!$C$1:$CE$206,121,FALSE)</f>
        <v>511.86007885791099</v>
      </c>
      <c r="I11" s="12">
        <f t="shared" ref="I11:I14" si="3">H11/H$15</f>
        <v>6.9559913257597694E-2</v>
      </c>
      <c r="J11" s="10">
        <f>HLOOKUP($C$1,ProjectionResults!$C$1:$CE$206,133,FALSE)</f>
        <v>90.321522003868694</v>
      </c>
      <c r="K11" s="10">
        <f>VLOOKUP(K$2,ProjectionResults!$B$129:$CE$133,51,FALSE)</f>
        <v>0</v>
      </c>
      <c r="L11" s="10">
        <f>VLOOKUP(L$2,ProjectionResults!$B$129:$CE$133,51,FALSE)</f>
        <v>0</v>
      </c>
      <c r="M11" s="43">
        <f>HLOOKUP($C$1,ProjectionResults!$C$1:$CE$206,134,FALSE)</f>
        <v>7.6631598948850703</v>
      </c>
      <c r="N11" s="10">
        <f>HLOOKUP($C$1,ProjectionResults!$C$1:$CE$206,135,FALSE)</f>
        <v>7.6631598948850703</v>
      </c>
      <c r="O11" s="11">
        <f>HLOOKUP($C$1,ProjectionResults!$C$1:$CE$206,136,FALSE)</f>
        <v>1</v>
      </c>
      <c r="P11" s="10">
        <f>[1]SexualBehaviour!$AY79</f>
        <v>2434570.1542364405</v>
      </c>
      <c r="Q11" s="56"/>
      <c r="R11" s="40"/>
    </row>
    <row r="12" spans="1:18" x14ac:dyDescent="0.25">
      <c r="A12" s="31" t="s">
        <v>26</v>
      </c>
      <c r="B12" s="9" t="s">
        <v>73</v>
      </c>
      <c r="C12" s="10">
        <f>HLOOKUP($C$1,ProjectionResults!$C$1:$CE$206,154,FALSE)</f>
        <v>663867.4</v>
      </c>
      <c r="D12" s="11">
        <f t="shared" si="2"/>
        <v>0.28000000000000008</v>
      </c>
      <c r="E12" s="11">
        <f>HLOOKUP($C$1,ProjectionResults!$C$1:$CE$206,144,FALSE)</f>
        <v>0.14208881948319901</v>
      </c>
      <c r="F12" s="13">
        <f>HLOOKUP($C$1,ProjectionResults!$C$1:$CE$206,145,FALSE)</f>
        <v>3.34850521245669E-2</v>
      </c>
      <c r="G12" s="14">
        <f>HLOOKUP($C$1,ProjectionResults!$C$1:$CE$206,139,FALSE)*1000</f>
        <v>4.6520165768720902</v>
      </c>
      <c r="H12" s="10">
        <f>HLOOKUP($C$1,ProjectionResults!$C$1:$CE$206,138,FALSE)</f>
        <v>2946.5387553309502</v>
      </c>
      <c r="I12" s="12">
        <f t="shared" si="3"/>
        <v>0.40042384373536305</v>
      </c>
      <c r="J12" s="10">
        <f>HLOOKUP($C$1,ProjectionResults!$C$1:$CE$206,150,FALSE)</f>
        <v>501.59342239803198</v>
      </c>
      <c r="K12" s="10">
        <f>VLOOKUP(K$2,ProjectionResults!$B$146:$CE$149,51,FALSE)</f>
        <v>31096.032280951898</v>
      </c>
      <c r="L12" s="10">
        <f>VLOOKUP(L$2,ProjectionResults!$B$146:$CE$149,51,FALSE)</f>
        <v>1222.4921453883201</v>
      </c>
      <c r="M12" s="43">
        <f>HLOOKUP($C$1,ProjectionResults!$C$1:$CE$206,151,FALSE)</f>
        <v>173.80583955276799</v>
      </c>
      <c r="N12" s="10">
        <f>HLOOKUP($C$1,ProjectionResults!$C$1:$CE$206,152,FALSE)</f>
        <v>110.290283431218</v>
      </c>
      <c r="O12" s="11">
        <f>HLOOKUP($C$1,ProjectionResults!$C$1:$CE$206,153,FALSE)</f>
        <v>0.63456028701345202</v>
      </c>
      <c r="P12" s="10">
        <f>[1]SexualBehaviour!$AY80</f>
        <v>8335063.667906641</v>
      </c>
      <c r="Q12" s="56"/>
      <c r="R12" s="40"/>
    </row>
    <row r="13" spans="1:18" x14ac:dyDescent="0.25">
      <c r="A13" s="31" t="s">
        <v>27</v>
      </c>
      <c r="B13" s="9" t="s">
        <v>77</v>
      </c>
      <c r="C13" s="10">
        <f>HLOOKUP($C$1,ProjectionResults!$C$1:$CE$206,171,FALSE)</f>
        <v>379352.8</v>
      </c>
      <c r="D13" s="11">
        <f t="shared" si="2"/>
        <v>0.16000000000000003</v>
      </c>
      <c r="E13" s="11">
        <f>HLOOKUP($C$1,ProjectionResults!$C$1:$CE$206,161,FALSE)</f>
        <v>0.21223639990791299</v>
      </c>
      <c r="F13" s="13">
        <f>HLOOKUP($C$1,ProjectionResults!$C$1:$CE$206,162,FALSE)</f>
        <v>2.5610672634432102E-2</v>
      </c>
      <c r="G13" s="14">
        <f>HLOOKUP($C$1,ProjectionResults!$C$1:$CE$206,156,FALSE)*1000</f>
        <v>6.1583518199965797</v>
      </c>
      <c r="H13" s="10">
        <f>HLOOKUP($C$1,ProjectionResults!$C$1:$CE$206,155,FALSE)</f>
        <v>2201.98718538499</v>
      </c>
      <c r="I13" s="12">
        <f t="shared" si="3"/>
        <v>0.29924200760387992</v>
      </c>
      <c r="J13" s="10">
        <f>HLOOKUP($C$1,ProjectionResults!$C$1:$CE$206,167,FALSE)</f>
        <v>358.641243055487</v>
      </c>
      <c r="K13" s="10">
        <f>VLOOKUP(K$2,ProjectionResults!$B$163:$CE$166,51,FALSE)</f>
        <v>53256.267761923598</v>
      </c>
      <c r="L13" s="10">
        <f>VLOOKUP(L$2,ProjectionResults!$B$163:$CE$166,51,FALSE)</f>
        <v>1426.0016432607499</v>
      </c>
      <c r="M13" s="43">
        <f>HLOOKUP($C$1,ProjectionResults!$C$1:$CE$206,168,FALSE)</f>
        <v>20.463092138376201</v>
      </c>
      <c r="N13" s="10">
        <f>HLOOKUP($C$1,ProjectionResults!$C$1:$CE$206,169,FALSE)</f>
        <v>1.08029310423299</v>
      </c>
      <c r="O13" s="11">
        <f>HLOOKUP($C$1,ProjectionResults!$C$1:$CE$206,170,FALSE)</f>
        <v>5.2792270929916098E-2</v>
      </c>
      <c r="P13" s="10">
        <f>[1]SexualBehaviour!$AY81</f>
        <v>4531572</v>
      </c>
      <c r="Q13" s="56"/>
      <c r="R13" s="40"/>
    </row>
    <row r="14" spans="1:18" x14ac:dyDescent="0.25">
      <c r="A14" s="31" t="s">
        <v>28</v>
      </c>
      <c r="B14" s="15" t="s">
        <v>30</v>
      </c>
      <c r="C14" s="16">
        <f>HLOOKUP($C$1,ProjectionResults!$C$1:$CE$206,188,FALSE)</f>
        <v>52161.01</v>
      </c>
      <c r="D14" s="17">
        <f t="shared" si="2"/>
        <v>2.2000000000000006E-2</v>
      </c>
      <c r="E14" s="28">
        <f>HLOOKUP($C$1,ProjectionResults!$C$1:$CE$206,178,FALSE)</f>
        <v>0.47133445409904301</v>
      </c>
      <c r="F14" s="17">
        <f>HLOOKUP($C$1,ProjectionResults!$C$1:$CE$206,179,FALSE)</f>
        <v>8.2743552247179802E-2</v>
      </c>
      <c r="G14" s="16">
        <f>HLOOKUP($C$1,ProjectionResults!$C$1:$CE$206,173,FALSE)*1000</f>
        <v>36.226730442679695</v>
      </c>
      <c r="H14" s="16">
        <f>HLOOKUP($C$1,ProjectionResults!$C$1:$CE$206,172,FALSE)</f>
        <v>1698.1636807739001</v>
      </c>
      <c r="I14" s="18">
        <f t="shared" si="3"/>
        <v>0.23077423540315944</v>
      </c>
      <c r="J14" s="16">
        <f>HLOOKUP($C$1,ProjectionResults!$C$1:$CE$206,184,FALSE)</f>
        <v>252.73212878781001</v>
      </c>
      <c r="K14" s="16">
        <f>VLOOKUP(K$2,ProjectionResults!$B$180:$CE$183,51,FALSE)</f>
        <v>17053.5853252175</v>
      </c>
      <c r="L14" s="16">
        <f>VLOOKUP(L$2,ProjectionResults!$B$180:$CE$183,51,FALSE)</f>
        <v>1620.80609915843</v>
      </c>
      <c r="M14" s="45">
        <f>HLOOKUP($C$1,ProjectionResults!$C$1:$CE$206,185,FALSE)</f>
        <v>209.248703162873</v>
      </c>
      <c r="N14" s="16">
        <f>HLOOKUP($C$1,ProjectionResults!$C$1:$CE$206,186,FALSE)</f>
        <v>73.871205239495097</v>
      </c>
      <c r="O14" s="28">
        <f>HLOOKUP($C$1,ProjectionResults!$C$1:$CE$206,187,FALSE)</f>
        <v>0.35303064785063898</v>
      </c>
      <c r="P14" s="16">
        <f>[1]SexualBehaviour!$AY82</f>
        <v>1744655.2199999997</v>
      </c>
      <c r="Q14" s="57"/>
      <c r="R14" s="40"/>
    </row>
    <row r="15" spans="1:18" x14ac:dyDescent="0.25">
      <c r="A15" s="31" t="s">
        <v>19</v>
      </c>
      <c r="B15" s="19" t="s">
        <v>78</v>
      </c>
      <c r="C15" s="20">
        <f>SUM(C10:C14)</f>
        <v>2370954.9999999995</v>
      </c>
      <c r="D15" s="21">
        <f>SUM(D10:D14)</f>
        <v>1.0000000000000002</v>
      </c>
      <c r="E15" s="22">
        <f>HLOOKUP($C$1,ProjectionResults!$C$1:$CE$206,25,FALSE)</f>
        <v>9.2594436377964801E-2</v>
      </c>
      <c r="F15" s="22">
        <f>HLOOKUP($C$1,ProjectionResults!$C$1:$CE$206,26,FALSE)</f>
        <v>1.7975508302761099E-2</v>
      </c>
      <c r="G15" s="23">
        <f>HLOOKUP($C$1,ProjectionResults!$C$1:$CE$206,20,FALSE)*1000</f>
        <v>3.1613168934588201</v>
      </c>
      <c r="H15" s="20">
        <f>SUM(H10:H14)</f>
        <v>7358.5497003477503</v>
      </c>
      <c r="I15" s="24">
        <f>SUM(I10:I14)</f>
        <v>1</v>
      </c>
      <c r="J15" s="20">
        <f>HLOOKUP($C$1,ProjectionResults!$C$1:$CE$206,31,FALSE)</f>
        <v>1203.2883162451999</v>
      </c>
      <c r="K15" s="20">
        <f>VLOOKUP(K$2,ProjectionResults!$B$27:$CE$31,51,FALSE)</f>
        <v>101405.885368093</v>
      </c>
      <c r="L15" s="20">
        <f>VLOOKUP(L$2,ProjectionResults!$B$27:$CE$31,51,FALSE)</f>
        <v>4269.2998878075095</v>
      </c>
      <c r="M15" s="46">
        <f>HLOOKUP($C$1,ProjectionResults!$C$1:$CE$206,32,FALSE)</f>
        <v>411.18079474890197</v>
      </c>
      <c r="N15" s="20">
        <f>HLOOKUP($C$1,ProjectionResults!$C$1:$CE$206,33,FALSE)</f>
        <v>192.904941669832</v>
      </c>
      <c r="O15" s="21">
        <f>HLOOKUP($C$1,ProjectionResults!$C$1:$CE$206,34,FALSE)</f>
        <v>0.469148715439479</v>
      </c>
      <c r="P15" s="20"/>
      <c r="Q15" s="58"/>
      <c r="R15" s="40"/>
    </row>
    <row r="16" spans="1:18" x14ac:dyDescent="0.25">
      <c r="A16" s="31" t="s">
        <v>20</v>
      </c>
      <c r="B16" s="19" t="s">
        <v>79</v>
      </c>
      <c r="C16" s="20">
        <f>HLOOKUP($C$1,ProjectionResults!$C$1:$CE$206,52,FALSE)</f>
        <v>4627708</v>
      </c>
      <c r="D16" s="21"/>
      <c r="E16" s="22">
        <f>HLOOKUP($C$1,ProjectionResults!$C$1:$CE$206,42,FALSE)</f>
        <v>8.3546432700813106E-2</v>
      </c>
      <c r="F16" s="22">
        <f>HLOOKUP($C$1,ProjectionResults!$C$1:$CE$206,43,FALSE)</f>
        <v>1.6461619288391901E-2</v>
      </c>
      <c r="G16" s="23">
        <f>HLOOKUP($C$1,ProjectionResults!$C$1:$CE$206,37,FALSE)*1000</f>
        <v>2.83376352025831</v>
      </c>
      <c r="H16" s="20">
        <f>HLOOKUP($C$1,ProjectionResults!$C$1:$CE$206,36,FALSE)</f>
        <v>12894.7263294433</v>
      </c>
      <c r="I16" s="24"/>
      <c r="J16" s="20">
        <f>HLOOKUP($C$1,ProjectionResults!$C$1:$CE$206,48,FALSE)</f>
        <v>1937.1994207580799</v>
      </c>
      <c r="K16" s="20">
        <f>VLOOKUP(K$2,ProjectionResults!$B$44:$CE$47,51,FALSE)</f>
        <v>291919.95565575501</v>
      </c>
      <c r="L16" s="20">
        <f>VLOOKUP(L$2,ProjectionResults!$B$44:$CE$47,51,FALSE)</f>
        <v>8706.8247084921495</v>
      </c>
      <c r="M16" s="46">
        <f>HLOOKUP($C$1,ProjectionResults!$C$1:$CE$206,49,FALSE)</f>
        <v>743.983359607279</v>
      </c>
      <c r="N16" s="20">
        <f>HLOOKUP($C$1,ProjectionResults!$C$1:$CE$206,50,FALSE)</f>
        <v>374.314712368372</v>
      </c>
      <c r="O16" s="21">
        <f>HLOOKUP($C$1,ProjectionResults!$C$1:$CE$206,51,FALSE)</f>
        <v>0.50312242543429797</v>
      </c>
      <c r="P16" s="20">
        <f>SUM(P11:P14)</f>
        <v>17045861.04214308</v>
      </c>
      <c r="Q16" s="58"/>
      <c r="R16" s="40"/>
    </row>
    <row r="18" spans="1:17" s="31" customFormat="1" x14ac:dyDescent="0.25">
      <c r="A18" s="31" t="s">
        <v>83</v>
      </c>
      <c r="C18" s="32">
        <f>C7+C15</f>
        <v>4627708</v>
      </c>
      <c r="H18" s="32">
        <f>H7+H15</f>
        <v>12894.726329443318</v>
      </c>
      <c r="J18" s="32">
        <f>J7+J15</f>
        <v>1937.199420758086</v>
      </c>
      <c r="K18" s="32">
        <f>K7+K15</f>
        <v>291919.95565575501</v>
      </c>
      <c r="L18" s="32">
        <f>L7+L15</f>
        <v>8706.8247084921495</v>
      </c>
      <c r="M18" s="32">
        <f t="shared" ref="M18:N18" si="4">M7+M15</f>
        <v>743.983359607279</v>
      </c>
      <c r="N18" s="32">
        <f t="shared" si="4"/>
        <v>374.314712368372</v>
      </c>
      <c r="O18" s="32"/>
      <c r="P18" s="85" t="s">
        <v>152</v>
      </c>
      <c r="Q18" s="32"/>
    </row>
    <row r="19" spans="1:17" s="30" customFormat="1" x14ac:dyDescent="0.25">
      <c r="B19" s="29" t="s">
        <v>122</v>
      </c>
      <c r="J19" s="50">
        <f>J16*$I$26</f>
        <v>11235.756640396863</v>
      </c>
      <c r="K19" s="50">
        <f>K16*$I$24</f>
        <v>613031.90687708557</v>
      </c>
      <c r="L19" s="50">
        <f>L16*$I$27</f>
        <v>32215.251421420955</v>
      </c>
      <c r="M19" s="50">
        <f>M16*$I$29</f>
        <v>1562.365055175286</v>
      </c>
      <c r="N19" s="50">
        <f>N16*$I$28</f>
        <v>2058.7309180260459</v>
      </c>
      <c r="O19" s="50"/>
      <c r="P19" s="50">
        <f>SUMPRODUCT(P11:P14,I30:I33)</f>
        <v>1896668.9575024862</v>
      </c>
      <c r="Q19" s="50">
        <f>SUM(J19:P19)</f>
        <v>2556772.9684145907</v>
      </c>
    </row>
    <row r="20" spans="1:17" s="30" customFormat="1" x14ac:dyDescent="0.25">
      <c r="B20" s="29"/>
      <c r="J20" s="50"/>
      <c r="K20" s="85" t="s">
        <v>154</v>
      </c>
      <c r="L20" s="50"/>
      <c r="M20" s="50"/>
      <c r="N20" s="50"/>
      <c r="O20" s="50"/>
      <c r="P20" s="50"/>
      <c r="Q20" s="50"/>
    </row>
    <row r="21" spans="1:17" x14ac:dyDescent="0.25">
      <c r="H21" s="65"/>
      <c r="I21" s="65"/>
    </row>
    <row r="22" spans="1:17" x14ac:dyDescent="0.25">
      <c r="A22" s="60" t="s">
        <v>123</v>
      </c>
      <c r="B22" s="61"/>
      <c r="C22" s="61"/>
      <c r="D22" s="61"/>
      <c r="E22" s="61"/>
      <c r="F22" s="62"/>
      <c r="G22" s="62"/>
      <c r="H22" s="62"/>
      <c r="I22" s="61"/>
      <c r="J22" s="93"/>
    </row>
    <row r="23" spans="1:17" x14ac:dyDescent="0.25">
      <c r="A23" s="63" t="s">
        <v>124</v>
      </c>
      <c r="B23" s="52"/>
      <c r="C23" s="52"/>
      <c r="D23" s="51" t="s">
        <v>61</v>
      </c>
      <c r="E23" s="52"/>
      <c r="F23" s="52"/>
      <c r="G23" s="51" t="s">
        <v>66</v>
      </c>
      <c r="H23" s="52"/>
      <c r="I23" s="51" t="s">
        <v>139</v>
      </c>
      <c r="J23" s="64" t="s">
        <v>134</v>
      </c>
    </row>
    <row r="24" spans="1:17" x14ac:dyDescent="0.25">
      <c r="A24" s="44" t="s">
        <v>125</v>
      </c>
      <c r="B24" s="65"/>
      <c r="C24" s="65"/>
      <c r="D24" s="66" t="s">
        <v>127</v>
      </c>
      <c r="G24" s="65"/>
      <c r="I24" s="90">
        <v>2.1</v>
      </c>
      <c r="J24" s="91"/>
    </row>
    <row r="25" spans="1:17" x14ac:dyDescent="0.25">
      <c r="A25" s="44" t="s">
        <v>126</v>
      </c>
      <c r="B25" s="65"/>
      <c r="C25" s="65"/>
      <c r="D25" s="66" t="s">
        <v>127</v>
      </c>
      <c r="G25" s="65"/>
      <c r="I25" s="90">
        <v>2.1</v>
      </c>
      <c r="J25" s="67"/>
    </row>
    <row r="26" spans="1:17" x14ac:dyDescent="0.25">
      <c r="A26" s="44" t="s">
        <v>149</v>
      </c>
      <c r="B26" s="65"/>
      <c r="C26" s="65"/>
      <c r="D26" s="66" t="s">
        <v>135</v>
      </c>
      <c r="G26" s="65"/>
      <c r="I26" s="90">
        <v>5.8</v>
      </c>
      <c r="J26" s="67"/>
    </row>
    <row r="27" spans="1:17" x14ac:dyDescent="0.25">
      <c r="A27" s="44" t="s">
        <v>128</v>
      </c>
      <c r="B27" s="65"/>
      <c r="C27" s="65"/>
      <c r="D27" s="66" t="s">
        <v>129</v>
      </c>
      <c r="G27" s="65"/>
      <c r="I27" s="90">
        <v>3.7</v>
      </c>
      <c r="J27" s="67"/>
    </row>
    <row r="28" spans="1:17" x14ac:dyDescent="0.25">
      <c r="A28" s="44" t="s">
        <v>131</v>
      </c>
      <c r="B28" s="65"/>
      <c r="C28" s="65"/>
      <c r="D28" s="66" t="s">
        <v>130</v>
      </c>
      <c r="G28" s="65"/>
      <c r="I28" s="90">
        <v>5.5</v>
      </c>
      <c r="J28" s="67"/>
    </row>
    <row r="29" spans="1:17" s="52" customFormat="1" x14ac:dyDescent="0.25">
      <c r="A29" s="68" t="s">
        <v>132</v>
      </c>
      <c r="D29" s="3" t="s">
        <v>133</v>
      </c>
      <c r="I29" s="92">
        <v>2.1</v>
      </c>
      <c r="J29" s="69"/>
    </row>
    <row r="30" spans="1:17" s="30" customFormat="1" x14ac:dyDescent="0.25">
      <c r="A30" s="44" t="s">
        <v>136</v>
      </c>
      <c r="B30" s="66"/>
      <c r="C30" s="66"/>
      <c r="D30" s="66" t="s">
        <v>137</v>
      </c>
      <c r="E30" s="66"/>
      <c r="F30" s="66"/>
      <c r="G30" s="66" t="s">
        <v>72</v>
      </c>
      <c r="H30" s="66"/>
      <c r="I30" s="90">
        <v>0.05</v>
      </c>
      <c r="J30" s="67"/>
    </row>
    <row r="31" spans="1:17" s="30" customFormat="1" x14ac:dyDescent="0.25">
      <c r="A31" s="44"/>
      <c r="B31" s="66"/>
      <c r="C31" s="66"/>
      <c r="D31" s="66" t="s">
        <v>137</v>
      </c>
      <c r="E31" s="66"/>
      <c r="F31" s="66"/>
      <c r="G31" s="66" t="s">
        <v>150</v>
      </c>
      <c r="H31" s="66"/>
      <c r="I31" s="90">
        <v>0.1</v>
      </c>
      <c r="J31" s="67"/>
    </row>
    <row r="32" spans="1:17" s="30" customFormat="1" x14ac:dyDescent="0.25">
      <c r="A32" s="44"/>
      <c r="B32" s="66"/>
      <c r="C32" s="66"/>
      <c r="D32" s="66" t="s">
        <v>137</v>
      </c>
      <c r="E32" s="66"/>
      <c r="F32" s="66"/>
      <c r="G32" s="66" t="s">
        <v>151</v>
      </c>
      <c r="H32" s="66"/>
      <c r="I32" s="90">
        <v>0.15</v>
      </c>
      <c r="J32" s="67"/>
    </row>
    <row r="33" spans="1:10" s="30" customFormat="1" x14ac:dyDescent="0.25">
      <c r="A33" s="68"/>
      <c r="B33" s="3"/>
      <c r="C33" s="3"/>
      <c r="D33" s="3" t="s">
        <v>137</v>
      </c>
      <c r="E33" s="3"/>
      <c r="F33" s="3"/>
      <c r="G33" s="3" t="s">
        <v>30</v>
      </c>
      <c r="H33" s="3"/>
      <c r="I33" s="92">
        <v>0.15</v>
      </c>
      <c r="J33" s="69"/>
    </row>
  </sheetData>
  <phoneticPr fontId="15" type="noConversion"/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222C35E-BCFB-4247-B142-C5D7C64A895D}">
          <x14:formula1>
            <xm:f>'Lists dropdown menus'!$E$2:$E$82</xm:f>
          </x14:formula1>
          <xm:sqref>C1</xm:sqref>
        </x14:dataValidation>
        <x14:dataValidation type="list" allowBlank="1" showInputMessage="1" showErrorMessage="1" xr:uid="{663EB1EC-AE0A-499B-9CAA-E6E667EB2F35}">
          <x14:formula1>
            <xm:f>'Lists dropdown menus'!$A$2:$A$3</xm:f>
          </x14:formula1>
          <xm:sqref>K2</xm:sqref>
        </x14:dataValidation>
        <x14:dataValidation type="list" allowBlank="1" showInputMessage="1" showErrorMessage="1" xr:uid="{E26EEF8D-0D52-4BE5-A3F7-387C1CE1BAA6}">
          <x14:formula1>
            <xm:f>'Lists dropdown menus'!$B$2:$B$3</xm:f>
          </x14:formula1>
          <xm:sqref>L2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0F45-B508-4EBF-AD2D-F8C742209865}">
  <dimension ref="A1:E82"/>
  <sheetViews>
    <sheetView workbookViewId="0">
      <selection activeCell="E1" sqref="E1"/>
    </sheetView>
  </sheetViews>
  <sheetFormatPr defaultColWidth="8.7109375" defaultRowHeight="15" x14ac:dyDescent="0.25"/>
  <cols>
    <col min="1" max="1" width="29.5703125" customWidth="1"/>
    <col min="2" max="2" width="34.28515625" customWidth="1"/>
    <col min="4" max="4" width="34.7109375" customWidth="1"/>
    <col min="5" max="5" width="26.7109375" customWidth="1"/>
  </cols>
  <sheetData>
    <row r="1" spans="1:5" x14ac:dyDescent="0.25">
      <c r="A1" s="86" t="s">
        <v>119</v>
      </c>
      <c r="B1" s="87" t="s">
        <v>120</v>
      </c>
      <c r="D1" s="38" t="s">
        <v>116</v>
      </c>
      <c r="E1" s="38" t="s">
        <v>155</v>
      </c>
    </row>
    <row r="2" spans="1:5" x14ac:dyDescent="0.25">
      <c r="A2" s="94" t="s">
        <v>10</v>
      </c>
      <c r="B2" s="88" t="s">
        <v>11</v>
      </c>
      <c r="D2" s="38" t="s">
        <v>143</v>
      </c>
      <c r="E2">
        <v>1970</v>
      </c>
    </row>
    <row r="3" spans="1:5" x14ac:dyDescent="0.25">
      <c r="A3" s="109" t="s">
        <v>12</v>
      </c>
      <c r="B3" s="89" t="s">
        <v>13</v>
      </c>
      <c r="D3" t="s">
        <v>21</v>
      </c>
      <c r="E3">
        <v>1971</v>
      </c>
    </row>
    <row r="4" spans="1:5" x14ac:dyDescent="0.25">
      <c r="D4" t="s">
        <v>25</v>
      </c>
      <c r="E4">
        <v>1972</v>
      </c>
    </row>
    <row r="5" spans="1:5" x14ac:dyDescent="0.25">
      <c r="D5" t="s">
        <v>22</v>
      </c>
      <c r="E5">
        <v>1973</v>
      </c>
    </row>
    <row r="6" spans="1:5" x14ac:dyDescent="0.25">
      <c r="D6" t="s">
        <v>26</v>
      </c>
      <c r="E6">
        <v>1974</v>
      </c>
    </row>
    <row r="7" spans="1:5" x14ac:dyDescent="0.25">
      <c r="D7" s="70" t="s">
        <v>146</v>
      </c>
      <c r="E7">
        <v>1975</v>
      </c>
    </row>
    <row r="8" spans="1:5" x14ac:dyDescent="0.25">
      <c r="D8" s="70" t="s">
        <v>147</v>
      </c>
      <c r="E8">
        <v>1976</v>
      </c>
    </row>
    <row r="9" spans="1:5" x14ac:dyDescent="0.25">
      <c r="D9" s="70" t="s">
        <v>148</v>
      </c>
      <c r="E9">
        <v>1977</v>
      </c>
    </row>
    <row r="10" spans="1:5" x14ac:dyDescent="0.25">
      <c r="D10" t="s">
        <v>23</v>
      </c>
      <c r="E10">
        <v>1978</v>
      </c>
    </row>
    <row r="11" spans="1:5" x14ac:dyDescent="0.25">
      <c r="D11" t="s">
        <v>27</v>
      </c>
      <c r="E11">
        <v>1979</v>
      </c>
    </row>
    <row r="12" spans="1:5" x14ac:dyDescent="0.25">
      <c r="D12" t="s">
        <v>28</v>
      </c>
      <c r="E12">
        <v>1980</v>
      </c>
    </row>
    <row r="13" spans="1:5" x14ac:dyDescent="0.25">
      <c r="D13" t="s">
        <v>112</v>
      </c>
      <c r="E13">
        <v>1981</v>
      </c>
    </row>
    <row r="14" spans="1:5" x14ac:dyDescent="0.25">
      <c r="E14">
        <v>1982</v>
      </c>
    </row>
    <row r="15" spans="1:5" x14ac:dyDescent="0.25">
      <c r="E15">
        <v>1983</v>
      </c>
    </row>
    <row r="16" spans="1:5" x14ac:dyDescent="0.25">
      <c r="E16">
        <v>1984</v>
      </c>
    </row>
    <row r="17" spans="5:5" x14ac:dyDescent="0.25">
      <c r="E17">
        <v>1985</v>
      </c>
    </row>
    <row r="18" spans="5:5" x14ac:dyDescent="0.25">
      <c r="E18">
        <v>1986</v>
      </c>
    </row>
    <row r="19" spans="5:5" x14ac:dyDescent="0.25">
      <c r="E19">
        <v>1987</v>
      </c>
    </row>
    <row r="20" spans="5:5" x14ac:dyDescent="0.25">
      <c r="E20">
        <v>1988</v>
      </c>
    </row>
    <row r="21" spans="5:5" x14ac:dyDescent="0.25">
      <c r="E21">
        <v>1989</v>
      </c>
    </row>
    <row r="22" spans="5:5" x14ac:dyDescent="0.25">
      <c r="E22">
        <v>1990</v>
      </c>
    </row>
    <row r="23" spans="5:5" x14ac:dyDescent="0.25">
      <c r="E23">
        <v>1991</v>
      </c>
    </row>
    <row r="24" spans="5:5" x14ac:dyDescent="0.25">
      <c r="E24">
        <v>1992</v>
      </c>
    </row>
    <row r="25" spans="5:5" x14ac:dyDescent="0.25">
      <c r="E25">
        <v>1993</v>
      </c>
    </row>
    <row r="26" spans="5:5" x14ac:dyDescent="0.25">
      <c r="E26">
        <v>1994</v>
      </c>
    </row>
    <row r="27" spans="5:5" x14ac:dyDescent="0.25">
      <c r="E27">
        <v>1995</v>
      </c>
    </row>
    <row r="28" spans="5:5" x14ac:dyDescent="0.25">
      <c r="E28">
        <v>1996</v>
      </c>
    </row>
    <row r="29" spans="5:5" x14ac:dyDescent="0.25">
      <c r="E29">
        <v>1997</v>
      </c>
    </row>
    <row r="30" spans="5:5" x14ac:dyDescent="0.25">
      <c r="E30">
        <v>1998</v>
      </c>
    </row>
    <row r="31" spans="5:5" x14ac:dyDescent="0.25">
      <c r="E31">
        <v>1999</v>
      </c>
    </row>
    <row r="32" spans="5:5" x14ac:dyDescent="0.25">
      <c r="E32">
        <v>2000</v>
      </c>
    </row>
    <row r="33" spans="5:5" x14ac:dyDescent="0.25">
      <c r="E33">
        <v>2001</v>
      </c>
    </row>
    <row r="34" spans="5:5" x14ac:dyDescent="0.25">
      <c r="E34">
        <v>2002</v>
      </c>
    </row>
    <row r="35" spans="5:5" x14ac:dyDescent="0.25">
      <c r="E35">
        <v>2003</v>
      </c>
    </row>
    <row r="36" spans="5:5" x14ac:dyDescent="0.25">
      <c r="E36">
        <v>2004</v>
      </c>
    </row>
    <row r="37" spans="5:5" x14ac:dyDescent="0.25">
      <c r="E37">
        <v>2005</v>
      </c>
    </row>
    <row r="38" spans="5:5" x14ac:dyDescent="0.25">
      <c r="E38">
        <v>2006</v>
      </c>
    </row>
    <row r="39" spans="5:5" x14ac:dyDescent="0.25">
      <c r="E39">
        <v>2007</v>
      </c>
    </row>
    <row r="40" spans="5:5" x14ac:dyDescent="0.25">
      <c r="E40">
        <v>2008</v>
      </c>
    </row>
    <row r="41" spans="5:5" x14ac:dyDescent="0.25">
      <c r="E41">
        <v>2009</v>
      </c>
    </row>
    <row r="42" spans="5:5" x14ac:dyDescent="0.25">
      <c r="E42">
        <v>2010</v>
      </c>
    </row>
    <row r="43" spans="5:5" x14ac:dyDescent="0.25">
      <c r="E43">
        <v>2011</v>
      </c>
    </row>
    <row r="44" spans="5:5" x14ac:dyDescent="0.25">
      <c r="E44">
        <v>2012</v>
      </c>
    </row>
    <row r="45" spans="5:5" x14ac:dyDescent="0.25">
      <c r="E45">
        <v>2013</v>
      </c>
    </row>
    <row r="46" spans="5:5" x14ac:dyDescent="0.25">
      <c r="E46">
        <v>2014</v>
      </c>
    </row>
    <row r="47" spans="5:5" x14ac:dyDescent="0.25">
      <c r="E47">
        <v>2015</v>
      </c>
    </row>
    <row r="48" spans="5:5" x14ac:dyDescent="0.25">
      <c r="E48">
        <v>2016</v>
      </c>
    </row>
    <row r="49" spans="5:5" x14ac:dyDescent="0.25">
      <c r="E49">
        <v>2017</v>
      </c>
    </row>
    <row r="50" spans="5:5" x14ac:dyDescent="0.25">
      <c r="E50">
        <v>2018</v>
      </c>
    </row>
    <row r="51" spans="5:5" x14ac:dyDescent="0.25">
      <c r="E51">
        <v>2019</v>
      </c>
    </row>
    <row r="52" spans="5:5" x14ac:dyDescent="0.25">
      <c r="E52">
        <v>2020</v>
      </c>
    </row>
    <row r="53" spans="5:5" x14ac:dyDescent="0.25">
      <c r="E53">
        <v>2021</v>
      </c>
    </row>
    <row r="54" spans="5:5" x14ac:dyDescent="0.25">
      <c r="E54">
        <v>2022</v>
      </c>
    </row>
    <row r="55" spans="5:5" x14ac:dyDescent="0.25">
      <c r="E55">
        <v>2023</v>
      </c>
    </row>
    <row r="56" spans="5:5" x14ac:dyDescent="0.25">
      <c r="E56">
        <v>2024</v>
      </c>
    </row>
    <row r="57" spans="5:5" x14ac:dyDescent="0.25">
      <c r="E57">
        <v>2025</v>
      </c>
    </row>
    <row r="58" spans="5:5" x14ac:dyDescent="0.25">
      <c r="E58">
        <v>2026</v>
      </c>
    </row>
    <row r="59" spans="5:5" x14ac:dyDescent="0.25">
      <c r="E59">
        <v>2027</v>
      </c>
    </row>
    <row r="60" spans="5:5" x14ac:dyDescent="0.25">
      <c r="E60">
        <v>2028</v>
      </c>
    </row>
    <row r="61" spans="5:5" x14ac:dyDescent="0.25">
      <c r="E61">
        <v>2029</v>
      </c>
    </row>
    <row r="62" spans="5:5" x14ac:dyDescent="0.25">
      <c r="E62">
        <v>2030</v>
      </c>
    </row>
    <row r="63" spans="5:5" x14ac:dyDescent="0.25">
      <c r="E63">
        <v>2031</v>
      </c>
    </row>
    <row r="64" spans="5:5" x14ac:dyDescent="0.25">
      <c r="E64">
        <v>2032</v>
      </c>
    </row>
    <row r="65" spans="5:5" x14ac:dyDescent="0.25">
      <c r="E65">
        <v>2033</v>
      </c>
    </row>
    <row r="66" spans="5:5" x14ac:dyDescent="0.25">
      <c r="E66">
        <v>2034</v>
      </c>
    </row>
    <row r="67" spans="5:5" x14ac:dyDescent="0.25">
      <c r="E67">
        <v>2035</v>
      </c>
    </row>
    <row r="68" spans="5:5" x14ac:dyDescent="0.25">
      <c r="E68">
        <v>2036</v>
      </c>
    </row>
    <row r="69" spans="5:5" x14ac:dyDescent="0.25">
      <c r="E69">
        <v>2037</v>
      </c>
    </row>
    <row r="70" spans="5:5" x14ac:dyDescent="0.25">
      <c r="E70">
        <v>2038</v>
      </c>
    </row>
    <row r="71" spans="5:5" x14ac:dyDescent="0.25">
      <c r="E71">
        <v>2039</v>
      </c>
    </row>
    <row r="72" spans="5:5" x14ac:dyDescent="0.25">
      <c r="E72">
        <v>2040</v>
      </c>
    </row>
    <row r="73" spans="5:5" x14ac:dyDescent="0.25">
      <c r="E73">
        <v>2041</v>
      </c>
    </row>
    <row r="74" spans="5:5" x14ac:dyDescent="0.25">
      <c r="E74">
        <v>2042</v>
      </c>
    </row>
    <row r="75" spans="5:5" x14ac:dyDescent="0.25">
      <c r="E75">
        <v>2043</v>
      </c>
    </row>
    <row r="76" spans="5:5" x14ac:dyDescent="0.25">
      <c r="E76">
        <v>2044</v>
      </c>
    </row>
    <row r="77" spans="5:5" x14ac:dyDescent="0.25">
      <c r="E77">
        <v>2045</v>
      </c>
    </row>
    <row r="78" spans="5:5" x14ac:dyDescent="0.25">
      <c r="E78">
        <v>2046</v>
      </c>
    </row>
    <row r="79" spans="5:5" x14ac:dyDescent="0.25">
      <c r="E79">
        <v>2047</v>
      </c>
    </row>
    <row r="80" spans="5:5" x14ac:dyDescent="0.25">
      <c r="E80">
        <v>2048</v>
      </c>
    </row>
    <row r="81" spans="5:5" x14ac:dyDescent="0.25">
      <c r="E81">
        <v>2049</v>
      </c>
    </row>
    <row r="82" spans="5:5" x14ac:dyDescent="0.25">
      <c r="E82">
        <v>2050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522924-82E7-444C-A39C-BE848C757D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ProjectionResults</vt:lpstr>
      <vt:lpstr>Readme</vt:lpstr>
      <vt:lpstr>Dictionary</vt:lpstr>
      <vt:lpstr>Trend graphs</vt:lpstr>
      <vt:lpstr>Summary+Cost-Effect</vt:lpstr>
      <vt:lpstr>Lists dropdown menus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Eline</dc:creator>
  <cp:lastModifiedBy>Guy Mahiane</cp:lastModifiedBy>
  <dcterms:created xsi:type="dcterms:W3CDTF">2020-04-20T10:49:00Z</dcterms:created>
  <dcterms:modified xsi:type="dcterms:W3CDTF">2020-06-12T14:35:32Z</dcterms:modified>
</cp:coreProperties>
</file>